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15" windowWidth="23700" windowHeight="6690" tabRatio="884" firstSheet="3" activeTab="3"/>
  </bookViews>
  <sheets>
    <sheet name="To do" sheetId="1" state="hidden" r:id="rId1"/>
    <sheet name="Info" sheetId="2" state="hidden" r:id="rId2"/>
    <sheet name="Process" sheetId="3" state="hidden" r:id="rId3"/>
    <sheet name="Disclaimer" sheetId="4" r:id="rId4"/>
    <sheet name="IS" sheetId="5" r:id="rId5"/>
    <sheet name="EV_##PARKEDGET##" sheetId="6" state="veryHidden" r:id="rId6"/>
    <sheet name="EV_##PARKEDCOM##" sheetId="7" state="veryHidden" r:id="rId7"/>
    <sheet name="EV_##PARKEDPROPS##" sheetId="8" state="veryHidden" r:id="rId8"/>
    <sheet name="BS" sheetId="9" r:id="rId9"/>
    <sheet name="Equity" sheetId="10" r:id="rId10"/>
    <sheet name="CF" sheetId="11" r:id="rId11"/>
    <sheet name="SEG" sheetId="12" r:id="rId12"/>
    <sheet name="INV" sheetId="13" r:id="rId13"/>
    <sheet name="IAS 34" sheetId="14" r:id="rId14"/>
    <sheet name="Fair value hierarchy" sheetId="15" r:id="rId15"/>
    <sheet name="Fair value transfers" sheetId="16" r:id="rId16"/>
    <sheet name="Level III financial instruments" sheetId="17" r:id="rId17"/>
    <sheet name="Significant unobs" sheetId="18" r:id="rId18"/>
    <sheet name="Effect alternative assumptions" sheetId="19" state="hidden" r:id="rId19"/>
    <sheet name="Fair value information" sheetId="20" r:id="rId20"/>
    <sheet name="Offsetting" sheetId="21" state="hidden" r:id="rId21"/>
    <sheet name="Rates" sheetId="22" r:id="rId22"/>
    <sheet name="Model and assumption updates" sheetId="23" state="hidden" r:id="rId23"/>
    <sheet name="SEG 1.1 Segment IS CY" sheetId="24" state="hidden" r:id="rId24"/>
    <sheet name="SEG 1.2 Segment IS PY" sheetId="25" state="hidden" r:id="rId25"/>
    <sheet name="SEG 1.3 Segment IS PY2" sheetId="26" state="hidden" r:id="rId26"/>
    <sheet name="CORE Compreh" sheetId="27" state="hidden" r:id="rId27"/>
    <sheet name="CORE Equity 2012" sheetId="28" state="hidden" r:id="rId28"/>
    <sheet name="CORE Equity 2011" sheetId="29" state="hidden" r:id="rId29"/>
    <sheet name="SEG 6 investments CY" sheetId="30" state="hidden" r:id="rId30"/>
    <sheet name="SEG 7 investments PY" sheetId="31" state="hidden" r:id="rId31"/>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EAC1">OFFSET([1]!start,0,1,'[2]Business Split'!$B$56,1)</definedName>
    <definedName name="_EAC2">OFFSET([1]!start,0,2,'[2]Business Split'!$B$56,1)</definedName>
    <definedName name="_EFC1">OFFSET([1]!startEFC,0,1,'[2]Business Split'!$B$56,1)</definedName>
    <definedName name="_EFC2">OFFSET([1]!startEFC,0,2,'[2]Business Split'!$B$56,1)</definedName>
    <definedName name="_ERC1">OFFSET([1]!startERC,0,1,'[2]Business Split'!$B$56,1)</definedName>
    <definedName name="_ERC2">OFFSET([1]!startERC,0,2,'[2]Business Split'!$B$56,1)</definedName>
    <definedName name="_GoBack" localSheetId="3">'Disclaimer'!#REF!</definedName>
    <definedName name="a">OFFSET([3]!start,0,1,'[2]Business Split'!$B$56,1)</definedName>
    <definedName name="AEGON">#REF!</definedName>
    <definedName name="AS_OF_DATE">#N/A</definedName>
    <definedName name="asofdate">#N/A</definedName>
    <definedName name="Calibration_date">'[4]Documentation'!$C$6</definedName>
    <definedName name="Canada">#REF!</definedName>
    <definedName name="category">'[5]Data'!$I$3</definedName>
    <definedName name="China">#REF!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'[6]CorMtrx2012'!#REF!</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#REF!</definedName>
    <definedName name="Corr_between_same_curr">#REF!</definedName>
    <definedName name="Corr_in_CU">#REF!</definedName>
    <definedName name="CoSTfloorNHR">'[7]Manual Inputs'!$C$164</definedName>
    <definedName name="Currency">'[8]D - Earnings by source'!#REF!</definedName>
    <definedName name="Current_Quarter">'[9]Control Tab'!$D$5</definedName>
    <definedName name="Current_Year">'[9]Control Tab'!$D$4</definedName>
    <definedName name="Data_Start">#REF!</definedName>
    <definedName name="DUMMY">#REF!</definedName>
    <definedName name="entity">'[5]Data'!$I$9</definedName>
    <definedName name="EV__ALLOWSTOPEXPAND__" hidden="1">1</definedName>
    <definedName name="EV__CVPARAMS__" hidden="1">"Any by Any!$B$17:$C$38;"</definedName>
    <definedName name="EV__EVCOM_OPTIONS__" localSheetId="3" hidden="1">8</definedName>
    <definedName name="EV__EVCOM_OPTIONS__" hidden="1">10</definedName>
    <definedName name="EV__EXPOPTIONS__" hidden="1">0</definedName>
    <definedName name="EV__LASTREFTIME__" localSheetId="3" hidden="1">42864.3547685185</definedName>
    <definedName name="EV__LASTREFTIME__" localSheetId="22" hidden="1">41947.6374537037</definedName>
    <definedName name="EV__LASTREFTIME__" localSheetId="23" hidden="1">42118.6395833333</definedName>
    <definedName name="EV__LASTREFTIME__" localSheetId="24" hidden="1">41318.4653240741</definedName>
    <definedName name="EV__LASTREFTIME__" localSheetId="25" hidden="1">41318.4653240741</definedName>
    <definedName name="EV__LASTREFTIME__" hidden="1">42864.3286689815</definedName>
    <definedName name="EV__LOCKEDCVW__B_CAPITAL" hidden="1">"A.712002,TOT_RISKTYPE,TAX_LEVEL,U.ALLC,ACTUAL,D.TOTAL,E.10000,LC,L.1000,2008.Q4,YTD,"</definedName>
    <definedName name="EV__LOCKEDCVW__CAPITALREP" hidden="1">"CBINP,CAP_REPORT,ACTUAL,D_IFRS,C041,EUR,ALL_INTERCO,2015.Q4,YTD,"</definedName>
    <definedName name="EV__LOCKEDCVW__LEGALAPP" localSheetId="23" hidden="1">"Cbinp,A350000,ACTUAL,D_IFRS,C_AEGON,ALL_INTERCO,C511M,2012.Q4,YTD,"</definedName>
    <definedName name="EV__LOCKEDCVW__LEGALAPP" localSheetId="24" hidden="1">"Cbinp,A350000,ACTUAL,D_IFRS,C_AEGON,ALL_INTERCO,C511M,2012.Q4,YTD,"</definedName>
    <definedName name="EV__LOCKEDCVW__LEGALAPP" localSheetId="25" hidden="1">"Cbinp,A350000,ACTUAL,D_IFRS,C_AEGON,ALL_INTERCO,C511M,2012.Q4,YTD,"</definedName>
    <definedName name="EV__LOCKEDCVW__OWNERSHIP" localSheetId="3" hidden="1">"Quarterly,LC,ALL_INTERCO,C511M,PCON,2003.TOTAL,Periodic,"</definedName>
    <definedName name="EV__LOCKEDCVW__OWNERSHIP" hidden="1">"QUARTERLY,LC,ALL_INTERCO,C511M,PCON,2003.TOTAL,Periodic,"</definedName>
    <definedName name="EV__LOCKEDCVW__RATE" hidden="1">"QUARTERLY,AUD,End,Global,2015.Q4,Periodic,"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'[6]MarketData'!#REF!</definedName>
    <definedName name="FX_CEE_Live">'[6]MarketData'!#REF!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#REF!</definedName>
    <definedName name="insertOnCol">#REF!</definedName>
    <definedName name="IRCA1">'[6]MarketData'!#REF!,'[6]MarketData'!#REF!</definedName>
    <definedName name="IRCA2">'[6]MarketData'!#REF!,'[6]MarketData'!#REF!</definedName>
    <definedName name="IRCA3">'[6]MarketData'!#REF!,'[6]MarketData'!#REF!</definedName>
    <definedName name="IREU1">'[6]MarketData'!#REF!,'[6]MarketData'!#REF!</definedName>
    <definedName name="IREU2">'[6]MarketData'!#REF!,'[6]MarketData'!#REF!</definedName>
    <definedName name="IREU3">'[6]MarketData'!#REF!,'[6]MarketData'!#REF!</definedName>
    <definedName name="IRUK1">'[6]MarketData'!#REF!,'[6]MarketData'!#REF!,'[6]MarketData'!#REF!,'[6]MarketData'!#REF!</definedName>
    <definedName name="IRUK2">'[6]MarketData'!#REF!,'[6]MarketData'!#REF!</definedName>
    <definedName name="IRUK3">'[6]MarketData'!#REF!,'[6]MarketData'!#REF!</definedName>
    <definedName name="IRUS1">'[6]MarketData'!#REF!,'[6]MarketData'!#REF!</definedName>
    <definedName name="K2_WBEVMODE" hidden="1">0</definedName>
    <definedName name="Labels">OFFSET([1]!start,0,0,'[2]Business Split'!$B$56,1)</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#REF!</definedName>
    <definedName name="nmbrscale">#REF!</definedName>
    <definedName name="Poland">#REF!</definedName>
    <definedName name="Print">#REF!</definedName>
    <definedName name="_xlnm.Print_Area" localSheetId="8">'BS'!$A$1:$F$41</definedName>
    <definedName name="_xlnm.Print_Area" localSheetId="10">'CF'!$A$1:$D$34</definedName>
    <definedName name="_xlnm.Print_Area" localSheetId="3">'Disclaimer'!$A$1:$C$45</definedName>
    <definedName name="_xlnm.Print_Area" localSheetId="18">'Effect alternative assumptions'!$A$1:$G$22</definedName>
    <definedName name="_xlnm.Print_Area" localSheetId="9">'Equity'!$A$1:$J$73</definedName>
    <definedName name="_xlnm.Print_Area" localSheetId="14">'Fair value hierarchy'!$A$2:$G$69</definedName>
    <definedName name="_xlnm.Print_Area" localSheetId="19">'Fair value information'!$A$1:$E$15</definedName>
    <definedName name="_xlnm.Print_Area" localSheetId="15">'Fair value transfers'!$A$1:$E$13</definedName>
    <definedName name="_xlnm.Print_Area" localSheetId="13">'IAS 34'!$A$1:$G$238</definedName>
    <definedName name="_xlnm.Print_Area" localSheetId="12">'INV'!$A$1:$L$71</definedName>
    <definedName name="_xlnm.Print_Area" localSheetId="4">'IS'!$A$1:$D$103</definedName>
    <definedName name="_xlnm.Print_Area" localSheetId="16">'Level III financial instruments'!$A$1:$M$49</definedName>
    <definedName name="_xlnm.Print_Area" localSheetId="22">'Model and assumption updates'!$A$2:$B$21</definedName>
    <definedName name="_xlnm.Print_Area" localSheetId="20">'Offsetting'!$A$1:$G$58</definedName>
    <definedName name="_xlnm.Print_Area" localSheetId="11">'SEG'!$A$1:$N$57</definedName>
    <definedName name="_xlnm.Print_Area" localSheetId="17">'Significant unobs'!$A$2:$E$53</definedName>
    <definedName name="_xlnm.Print_Area" localSheetId="0">'To do'!$B$1:$G$23</definedName>
    <definedName name="Prior_Quarter">'[9]Control Tab'!$D$8</definedName>
    <definedName name="Prior_Year">'[9]Control Tab'!$D$7</definedName>
    <definedName name="Program_Name">'[15]Program Summaries'!$B$5:$B$12</definedName>
    <definedName name="q">'[16]Documentation'!$C$7</definedName>
    <definedName name="qqq">OFFSET([3]!start,0,1,'[2]Business Split'!$B$56,1)</definedName>
    <definedName name="Quarter">#REF!</definedName>
    <definedName name="qweqw">OFFSET([3]!startERC,0,1,'[2]Business Split'!$B$56,1)</definedName>
    <definedName name="R_Maintenance">#REF!</definedName>
    <definedName name="R_Start_Input">#REF!</definedName>
    <definedName name="R_Start_Report">#REF!</definedName>
    <definedName name="RISK_TYPES">'[6]Linked Data'!$D$4:$D$28</definedName>
    <definedName name="RoC">'[17]RoE &amp; RoC'!$C$98:$AI$417</definedName>
    <definedName name="RoE">'[18]RoE &amp; RoC'!$C$46:$AI$94</definedName>
    <definedName name="rowkey">#REF!</definedName>
    <definedName name="Rpt_Period">#REF!</definedName>
    <definedName name="RR_date">'[6]Manual Inputs'!$C$6</definedName>
    <definedName name="rt">#REF!</definedName>
    <definedName name="rttt">#REF!</definedName>
    <definedName name="rty">#REF!</definedName>
    <definedName name="rytry">#REF!</definedName>
    <definedName name="s">'[6]Manual Inputs'!$C$5</definedName>
    <definedName name="Spain">#REF!</definedName>
    <definedName name="startcol">#REF!</definedName>
    <definedName name="startrow">#REF!</definedName>
    <definedName name="Tax_CEE">'[6]Linked Data'!#REF!</definedName>
    <definedName name="TAX_EAC_CA">'[19]Manual Inputs'!$F$141</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#REF!</definedName>
    <definedName name="TIME">'[5]Data'!$I$13</definedName>
    <definedName name="TOTAL_GEN">#REF!</definedName>
    <definedName name="TOTAL_SWM">#REF!</definedName>
    <definedName name="toText">#N/A</definedName>
    <definedName name="tryhetyj">#REF!</definedName>
    <definedName name="UK">#REF!</definedName>
    <definedName name="USA">#REF!</definedName>
    <definedName name="uu">#REF!</definedName>
    <definedName name="w">OFFSET([3]!start,0,2,'[2]Business Split'!$B$56,1)</definedName>
    <definedName name="WarningD7">#REF!</definedName>
    <definedName name="write">#N/A</definedName>
    <definedName name="ws" hidden="1">41458.4778356481</definedName>
    <definedName name="ww">OFFSET([3]!startEFC,0,2,'[2]Business Split'!$B$56,1)</definedName>
    <definedName name="www">OFFSET([3]!startEFC,0,1,'[2]Business Split'!$B$56,1)</definedName>
    <definedName name="Year">#REF!</definedName>
    <definedName name="yieruiety">#REF!</definedName>
    <definedName name="Z_793F3B1E_FBDD_4F95_900E_0C0ECCDB4D46_.wvu.PrintArea" localSheetId="8" hidden="1">'BS'!$A$1:$F$41</definedName>
    <definedName name="Z_793F3B1E_FBDD_4F95_900E_0C0ECCDB4D46_.wvu.PrintArea" localSheetId="10" hidden="1">'CF'!$A$1:$D$24</definedName>
    <definedName name="Z_793F3B1E_FBDD_4F95_900E_0C0ECCDB4D46_.wvu.PrintArea" localSheetId="18" hidden="1">'Effect alternative assumptions'!$A$1:$E$20</definedName>
    <definedName name="Z_793F3B1E_FBDD_4F95_900E_0C0ECCDB4D46_.wvu.PrintArea" localSheetId="9" hidden="1">'Equity'!$A$1:$J$73</definedName>
    <definedName name="Z_793F3B1E_FBDD_4F95_900E_0C0ECCDB4D46_.wvu.PrintArea" localSheetId="14" hidden="1">'Fair value hierarchy'!$A$1:$G$31</definedName>
    <definedName name="Z_793F3B1E_FBDD_4F95_900E_0C0ECCDB4D46_.wvu.PrintArea" localSheetId="19" hidden="1">'Fair value information'!$A$1:$A$15</definedName>
    <definedName name="Z_793F3B1E_FBDD_4F95_900E_0C0ECCDB4D46_.wvu.PrintArea" localSheetId="15" hidden="1">'Fair value transfers'!$A$1:$E$13</definedName>
    <definedName name="Z_793F3B1E_FBDD_4F95_900E_0C0ECCDB4D46_.wvu.PrintArea" localSheetId="13" hidden="1">'IAS 34'!$A$1:$G$116</definedName>
    <definedName name="Z_793F3B1E_FBDD_4F95_900E_0C0ECCDB4D46_.wvu.PrintArea" localSheetId="1" hidden="1">'Info'!#REF!</definedName>
    <definedName name="Z_793F3B1E_FBDD_4F95_900E_0C0ECCDB4D46_.wvu.PrintArea" localSheetId="12" hidden="1">'INV'!$A$1:$L$73</definedName>
    <definedName name="Z_793F3B1E_FBDD_4F95_900E_0C0ECCDB4D46_.wvu.PrintArea" localSheetId="4" hidden="1">'IS'!$A$1:$D$97</definedName>
    <definedName name="Z_793F3B1E_FBDD_4F95_900E_0C0ECCDB4D46_.wvu.PrintArea" localSheetId="16" hidden="1">'Level III financial instruments'!$A$1:$M$25</definedName>
    <definedName name="Z_793F3B1E_FBDD_4F95_900E_0C0ECCDB4D46_.wvu.PrintArea" localSheetId="22" hidden="1">'Model and assumption updates'!$A$1:$B$21</definedName>
    <definedName name="Z_793F3B1E_FBDD_4F95_900E_0C0ECCDB4D46_.wvu.PrintArea" localSheetId="20" hidden="1">'Offsetting'!$A$2:$G$22</definedName>
    <definedName name="Z_793F3B1E_FBDD_4F95_900E_0C0ECCDB4D46_.wvu.PrintArea" localSheetId="11" hidden="1">'SEG'!$A$3:$L$58</definedName>
    <definedName name="Z_793F3B1E_FBDD_4F95_900E_0C0ECCDB4D46_.wvu.PrintArea" localSheetId="17" hidden="1">'Significant unobs'!$A$1:$E$32</definedName>
    <definedName name="Z_ACC8F63C_94FC_4E4C_A29A_54E9AFCFAE65_.wvu.PrintArea" localSheetId="11" hidden="1">'SEG'!$A$3:$L$58</definedName>
    <definedName name="Z_DF4ECF4E_4F65_4AB5_ADBA_5CFA112C46FD_.wvu.Cols" localSheetId="4" hidden="1">'IS'!#REF!</definedName>
    <definedName name="Z_DF4ECF4E_4F65_4AB5_ADBA_5CFA112C46FD_.wvu.Cols" localSheetId="11" hidden="1">'SEG'!$L:$L</definedName>
    <definedName name="Z_EAC6B198_1B17_4EE8_96EE_83FC5F67655F_.wvu.Cols" localSheetId="4" hidden="1">'IS'!#REF!</definedName>
    <definedName name="Z_EAC6B198_1B17_4EE8_96EE_83FC5F67655F_.wvu.Cols" localSheetId="11" hidden="1">'SEG'!$L:$L</definedName>
  </definedNames>
  <calcPr fullCalcOnLoad="1"/>
</workbook>
</file>

<file path=xl/comments31.xml><?xml version="1.0" encoding="utf-8"?>
<comments xmlns="http://schemas.openxmlformats.org/spreadsheetml/2006/main">
  <authors>
    <author>Nordine Kisman</author>
  </authors>
  <commentList>
    <comment ref="E45" authorId="0">
      <text>
        <r>
          <rPr>
            <b/>
            <sz val="8"/>
            <rFont val="Tahoma"/>
            <family val="2"/>
          </rPr>
          <t>Nordine Kisman:</t>
        </r>
        <r>
          <rPr>
            <sz val="8"/>
            <rFont val="Tahoma"/>
            <family val="2"/>
          </rPr>
          <t xml:space="preserve">
NL adjustment?</t>
        </r>
      </text>
    </comment>
  </commentList>
</comments>
</file>

<file path=xl/sharedStrings.xml><?xml version="1.0" encoding="utf-8"?>
<sst xmlns="http://schemas.openxmlformats.org/spreadsheetml/2006/main" count="2037" uniqueCount="776">
  <si>
    <t>Notes</t>
  </si>
  <si>
    <t>Benefits and expenses</t>
  </si>
  <si>
    <t>Results from financial transactions</t>
  </si>
  <si>
    <t>Underlying earnings before tax</t>
  </si>
  <si>
    <t>EUR millions</t>
  </si>
  <si>
    <t>BS</t>
  </si>
  <si>
    <t>IS</t>
  </si>
  <si>
    <t>EQUITY</t>
  </si>
  <si>
    <t>CF</t>
  </si>
  <si>
    <t>SEG</t>
  </si>
  <si>
    <t>INV</t>
  </si>
  <si>
    <t>Sheet</t>
  </si>
  <si>
    <t>Input</t>
  </si>
  <si>
    <t>Date</t>
  </si>
  <si>
    <t>Figures - linked to sheet:</t>
  </si>
  <si>
    <t>Current period data</t>
  </si>
  <si>
    <t>Overwrite the data in the blue cells with the new data</t>
  </si>
  <si>
    <t>Description of sheets in this file regarding input and linked cells etc.</t>
  </si>
  <si>
    <t>Almost all data</t>
  </si>
  <si>
    <t>Preferred order of input</t>
  </si>
  <si>
    <t>All data</t>
  </si>
  <si>
    <t>Equity</t>
  </si>
  <si>
    <t>Data in text</t>
  </si>
  <si>
    <t>Select all sheets and print to PDF</t>
  </si>
  <si>
    <t>Open PDF after saving it to the distributed directory and check the layout of each page on screen.</t>
  </si>
  <si>
    <t>Especially look at the notes pages in English and Dutch - probably need to change the percentage of the page setup to fit it on the page again</t>
  </si>
  <si>
    <t>For some sheets it is necessary to either change the % in the page setup, or decrease the left margin to fit the range on the page.</t>
  </si>
  <si>
    <t>Creating PDF file from final version</t>
  </si>
  <si>
    <t>Status</t>
  </si>
  <si>
    <t>date</t>
  </si>
  <si>
    <t>finished</t>
  </si>
  <si>
    <t>Convertible core capital securities</t>
  </si>
  <si>
    <t>Other comprehensive income:</t>
  </si>
  <si>
    <t>Other comprehensive income for the period</t>
  </si>
  <si>
    <t>Impairment reversals</t>
  </si>
  <si>
    <t>Total revenue generating investments</t>
  </si>
  <si>
    <t>activities</t>
  </si>
  <si>
    <t>VNB / IRR report to adjust so when negative VNB + IRR, formula makes VNB absolute - see binder Q1 - PR</t>
  </si>
  <si>
    <t>Report IGD / solvency to update to evdre and to check - also upload to library ??</t>
  </si>
  <si>
    <t>Other reports</t>
  </si>
  <si>
    <t>Report Equity to update - see start on this in Q2 - don't forget to link AR sheet.</t>
  </si>
  <si>
    <t>Report Autonomous - is the version on the lib up-to-date ?? due to adjustment John in Q2 regarding Aegon_Oth</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</si>
  <si>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</si>
  <si>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</si>
  <si>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</si>
  <si>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</si>
  <si>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</si>
  <si>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</si>
  <si>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</si>
  <si>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</si>
  <si>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</si>
  <si>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</si>
  <si>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check</t>
  </si>
  <si>
    <t>Segment information</t>
  </si>
  <si>
    <t>Financial assets at fair value through profit or loss (FVTPL)</t>
  </si>
  <si>
    <t>Available-for-sale (AFS)</t>
  </si>
  <si>
    <t>Sheet Rates</t>
  </si>
  <si>
    <t>This gives a guaranteed check, because all QTD info should come to 0 before entering the new ytd data !!</t>
  </si>
  <si>
    <t>Save the file as a backup with all current &amp; previous qtd info showed as zero for check purposes.</t>
  </si>
  <si>
    <t>Private loans</t>
  </si>
  <si>
    <t>Deposits with financial institutions</t>
  </si>
  <si>
    <t>Policy loans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</si>
  <si>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</si>
  <si>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</si>
  <si>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</si>
  <si>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</si>
  <si>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</si>
  <si>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</si>
  <si>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</si>
  <si>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</si>
  <si>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</si>
  <si>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</si>
  <si>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Software</t>
  </si>
  <si>
    <t>Deferred transaction costs for investment management services</t>
  </si>
  <si>
    <t>Share capital - par value</t>
  </si>
  <si>
    <t>Share premium</t>
  </si>
  <si>
    <t>Total share capital</t>
  </si>
  <si>
    <t>Balance at January 1</t>
  </si>
  <si>
    <t>Balance</t>
  </si>
  <si>
    <t>Total borrowings</t>
  </si>
  <si>
    <t>Reinsurance</t>
  </si>
  <si>
    <t>Interest income</t>
  </si>
  <si>
    <t>Dividend income</t>
  </si>
  <si>
    <t>Rental income</t>
  </si>
  <si>
    <t>Total investment income</t>
  </si>
  <si>
    <t>Investment income related to general account</t>
  </si>
  <si>
    <t>Net fair value change of derivatives</t>
  </si>
  <si>
    <t>Net fair value change on for account of policyholder financial assets at FVTPL</t>
  </si>
  <si>
    <t>Net fair value change on investments in real estate for account of policyholders</t>
  </si>
  <si>
    <t>Net fair value change on borrowings and other financial liabilities</t>
  </si>
  <si>
    <t>Forward-looking statements</t>
  </si>
  <si>
    <t>Required improvements</t>
  </si>
  <si>
    <t>Create macro to do the following actions:</t>
  </si>
  <si>
    <t>copy, paste value sheet</t>
  </si>
  <si>
    <t>delete comments for sheet</t>
  </si>
  <si>
    <t>change font colour of sheet to black</t>
  </si>
  <si>
    <t>b</t>
  </si>
  <si>
    <t>c</t>
  </si>
  <si>
    <t>a</t>
  </si>
  <si>
    <t>Add headings where necessary in file OS report PR</t>
  </si>
  <si>
    <t>Changes to "OS report PR"</t>
  </si>
  <si>
    <t>See if we really need to show the sales twice: on sheet OVV + sheet Sales</t>
  </si>
  <si>
    <t>Inter-segment underlying earnings</t>
  </si>
  <si>
    <t>Inter-segment revenues</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</si>
  <si>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</si>
  <si>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</si>
  <si>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</si>
  <si>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</si>
  <si>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</si>
  <si>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</si>
  <si>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</si>
  <si>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</si>
  <si>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</si>
  <si>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Comparative data - do this first (before reporting by country units preferrably)</t>
  </si>
  <si>
    <t>IAS 34</t>
  </si>
  <si>
    <t>Purchases and disposals of intangible assets</t>
  </si>
  <si>
    <t>Purchases and disposals of equipment and other assets</t>
  </si>
  <si>
    <t>Shares issued</t>
  </si>
  <si>
    <t>At end of period</t>
  </si>
  <si>
    <t>Equity movements of associates</t>
  </si>
  <si>
    <t>net foreign investment hedging reserves</t>
  </si>
  <si>
    <t>Dividends paid on common shares</t>
  </si>
  <si>
    <t>Americas</t>
  </si>
  <si>
    <t>EUR</t>
  </si>
  <si>
    <t>Revenues</t>
  </si>
  <si>
    <t>Total gross premiums</t>
  </si>
  <si>
    <t>Total revenues</t>
  </si>
  <si>
    <t>The Netherlands</t>
  </si>
  <si>
    <t>United Kingdom</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</si>
  <si>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</si>
  <si>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</si>
  <si>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</si>
  <si>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</si>
  <si>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</si>
  <si>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</si>
  <si>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</si>
  <si>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</si>
  <si>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</si>
  <si>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</si>
  <si>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</si>
  <si>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</si>
  <si>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</si>
  <si>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</si>
  <si>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</si>
  <si>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</si>
  <si>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</si>
  <si>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</si>
  <si>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</si>
  <si>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</si>
  <si>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</si>
  <si>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</si>
  <si>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</si>
  <si>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</si>
  <si>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</si>
  <si>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</si>
  <si>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</si>
  <si>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</si>
  <si>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</si>
  <si>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</si>
  <si>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</si>
  <si>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</si>
  <si>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</si>
  <si>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</si>
  <si>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</si>
  <si>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</si>
  <si>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</si>
  <si>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</si>
  <si>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</si>
  <si>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</si>
  <si>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</si>
  <si>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</si>
  <si>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</si>
  <si>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</si>
  <si>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</si>
  <si>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</si>
  <si>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</si>
  <si>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</si>
  <si>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</si>
  <si>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</si>
  <si>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</si>
  <si>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</si>
  <si>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</si>
  <si>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</si>
  <si>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</si>
  <si>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Earnings attributable to common shareholders</t>
  </si>
  <si>
    <t>Revaluation reserves</t>
  </si>
  <si>
    <t>Movement in foreign currency translation and</t>
  </si>
  <si>
    <t>Total other comprehensive income</t>
  </si>
  <si>
    <t>Income tax (expense) / benefit</t>
  </si>
  <si>
    <t>Can we now delete the disclaimer sheet from PR &amp; IFS, as we never have the most up to date version anyway ?</t>
  </si>
  <si>
    <t>IR does receive this, and should copy this in our file when this is final.</t>
  </si>
  <si>
    <t>2010.Q1</t>
  </si>
  <si>
    <t>Fair value items</t>
  </si>
  <si>
    <t>Run-off businesses</t>
  </si>
  <si>
    <t>Gains / (losses) on revaluation of</t>
  </si>
  <si>
    <t>available-for-sale investments</t>
  </si>
  <si>
    <t>disposal and impairment of available-for-sale investments</t>
  </si>
  <si>
    <t>Changes in cash flow hedging reserve</t>
  </si>
  <si>
    <t>Changes in revaluation reserve real estate</t>
  </si>
  <si>
    <t>held for own use</t>
  </si>
  <si>
    <t>Coupons on perpetual securities</t>
  </si>
  <si>
    <t>Remarks</t>
  </si>
  <si>
    <t>Revenue data is IFRS based, so excludes Associates data.</t>
  </si>
  <si>
    <t>No links, just checks with other sheets</t>
  </si>
  <si>
    <t>Rates</t>
  </si>
  <si>
    <t>Date on sheet Disclaimer</t>
  </si>
  <si>
    <t>Data from Agora Annual reports</t>
  </si>
  <si>
    <r>
      <t xml:space="preserve">Revenue data includes Associates data, </t>
    </r>
    <r>
      <rPr>
        <b/>
        <sz val="9"/>
        <rFont val="Arial"/>
        <family val="2"/>
      </rPr>
      <t>only this sheet in the file includes associates</t>
    </r>
    <r>
      <rPr>
        <sz val="9"/>
        <rFont val="Arial"/>
        <family val="2"/>
      </rPr>
      <t>.</t>
    </r>
  </si>
  <si>
    <t>New Markets</t>
  </si>
  <si>
    <t>Changes in revaluation reserve real estate held for own use</t>
  </si>
  <si>
    <t>net foreign investment hedging reserve</t>
  </si>
  <si>
    <t>Delete comments in cells</t>
  </si>
  <si>
    <t>Mark range you want to copy</t>
  </si>
  <si>
    <t>Make cells to copy black font</t>
  </si>
  <si>
    <t>Copy</t>
  </si>
  <si>
    <t>Goto word file</t>
  </si>
  <si>
    <t>Paste special - picture enhanced metafile</t>
  </si>
  <si>
    <t>Adjust the size to fit properly (if necessary use right mouse button and choose size to adjust)</t>
  </si>
  <si>
    <t>In final version also delete blank rows - you might need to copy paste value all sheets before you do this, to avoid REF! Formulas.</t>
  </si>
  <si>
    <t>For Copying to word file:</t>
  </si>
  <si>
    <t>Net cash and cash equivalents</t>
  </si>
  <si>
    <t>Debt securities</t>
  </si>
  <si>
    <t>Associates eliminations</t>
  </si>
  <si>
    <t>Net increase / (decrease) in cash and cash equivalents</t>
  </si>
  <si>
    <t>Realized gains / (losses) on investments</t>
  </si>
  <si>
    <t>Other income / (charges)</t>
  </si>
  <si>
    <t>Gains / (losses) on revaluation of available-for-sale investments</t>
  </si>
  <si>
    <t>To correctly adjust the formulas for QTD data, copy/paste value the YTD data from cols E-F to H-I</t>
  </si>
  <si>
    <t>Data from Agora report (00a) Consolidated balance sheet</t>
  </si>
  <si>
    <t>Data from Agora report 80 Income statement</t>
  </si>
  <si>
    <t>EPS data from report EPS calculation</t>
  </si>
  <si>
    <t>Data from equity roll-fwd file sheet AR consolidated</t>
  </si>
  <si>
    <t>Data from PR masterfile - rounded excel file</t>
  </si>
  <si>
    <t>Data from Agora report 11 Investments, also use report (05e) segment info for report 11, to determine</t>
  </si>
  <si>
    <t>the amounts for holdings and eliminations on other assets line.</t>
  </si>
  <si>
    <t>Central government exposure</t>
  </si>
  <si>
    <t>Data from email Dmitry Beugelink</t>
  </si>
  <si>
    <t>Discl. IFS</t>
  </si>
  <si>
    <t>3a</t>
  </si>
  <si>
    <t>3b</t>
  </si>
  <si>
    <t>IS income statement</t>
  </si>
  <si>
    <t>IS comprehensive income</t>
  </si>
  <si>
    <t>Centr. government exposure</t>
  </si>
  <si>
    <t>All linked</t>
  </si>
  <si>
    <t>Equity, BS, IAS 34</t>
  </si>
  <si>
    <t>Checks with other sheets</t>
  </si>
  <si>
    <t>Data comes from email</t>
  </si>
  <si>
    <t>Investments, checks to BS, IS &amp; Equity</t>
  </si>
  <si>
    <t>Date quotations on sheets BS, IS, Equity, SEG, INV &amp; IAS 34</t>
  </si>
  <si>
    <t>Impairment charges / (reversals) on non-financial assets and receivables</t>
  </si>
  <si>
    <t>Consolidated total assets</t>
  </si>
  <si>
    <t>Employee expenses</t>
  </si>
  <si>
    <t>Administration expenses</t>
  </si>
  <si>
    <t>Deferred expenses</t>
  </si>
  <si>
    <t>Amortization charges</t>
  </si>
  <si>
    <t/>
  </si>
  <si>
    <t>Non-controlling interests</t>
  </si>
  <si>
    <t>Issuances, repurchases and coupons of perpetuals</t>
  </si>
  <si>
    <t>Repurchase of convertible core capital securities</t>
  </si>
  <si>
    <t>Previous year data copied adjacent to table from relevant files as described next to table.</t>
  </si>
  <si>
    <t>Current year data linked to sheets PR - these need to be copied in after changes, to update SEG sheet.</t>
  </si>
  <si>
    <t>Same as IS, copy/paste value ranges F6-G91 to N6-O91</t>
  </si>
  <si>
    <t>Data from Erik / Miriam - file Cashflow statement manual changes</t>
  </si>
  <si>
    <t>Investment income for account of policyholders</t>
  </si>
  <si>
    <t>At December 31, 2011</t>
  </si>
  <si>
    <t>Dec. 31,</t>
  </si>
  <si>
    <t>Deferred cost of reinsurance</t>
  </si>
  <si>
    <t>IFS proces</t>
  </si>
  <si>
    <t>Dummy IFS version</t>
  </si>
  <si>
    <t>Prepare dummy in excel basis doc. (enter data for compared year)</t>
  </si>
  <si>
    <t>Create copy past value version of the excel basis doc.&amp; remove all extra columns</t>
  </si>
  <si>
    <t>Copy paste special value</t>
  </si>
  <si>
    <t>Text black</t>
  </si>
  <si>
    <t>no highlight colours</t>
  </si>
  <si>
    <t>hide empty rows</t>
  </si>
  <si>
    <t>remove comments</t>
  </si>
  <si>
    <t>remove green angles</t>
  </si>
  <si>
    <t>save in folder distributed</t>
  </si>
  <si>
    <t>Create pdf version (save as PDF or xps) of the valued version excel basis doc. (for compare (later in process)</t>
  </si>
  <si>
    <t xml:space="preserve">Save PDF in folder T&amp;T versions </t>
  </si>
  <si>
    <t>Copy tables  from the valued version into the powerpoint version.</t>
  </si>
  <si>
    <t>T&amp;T compared numbers in PDF version.</t>
  </si>
  <si>
    <t>IFS versions</t>
  </si>
  <si>
    <t>Run reports lock/save in folder (including date in description of the folder)</t>
  </si>
  <si>
    <t>Enter data from the reports in excel basis doc.</t>
  </si>
  <si>
    <t>Make roundings in excel basis doc. and verify that all check are zero.</t>
  </si>
  <si>
    <t>Create pdf version (save as PDF or xps) of the valued excel basis doc. (for compare)</t>
  </si>
  <si>
    <t>Run PDF compare</t>
  </si>
  <si>
    <t>T&amp;T PDF version</t>
  </si>
  <si>
    <r>
      <rPr>
        <b/>
        <sz val="11"/>
        <color indexed="8"/>
        <rFont val="Calibri"/>
        <family val="2"/>
      </rPr>
      <t>Format changes</t>
    </r>
    <r>
      <rPr>
        <sz val="10"/>
        <rFont val="Arial"/>
        <family val="2"/>
      </rPr>
      <t xml:space="preserve"> should entered in the valued version &amp; excel basis doc.</t>
    </r>
  </si>
  <si>
    <t>Create pdf version (save as PDF or xps) of the excel basis doc. (for compare)</t>
  </si>
  <si>
    <t>T&amp;T PDF compare</t>
  </si>
  <si>
    <r>
      <rPr>
        <b/>
        <sz val="11"/>
        <color indexed="8"/>
        <rFont val="Calibri"/>
        <family val="2"/>
      </rPr>
      <t>Data changes</t>
    </r>
    <r>
      <rPr>
        <sz val="10"/>
        <rFont val="Arial"/>
        <family val="2"/>
      </rPr>
      <t xml:space="preserve"> should be entered in basis excel doc</t>
    </r>
  </si>
  <si>
    <t xml:space="preserve">Net income </t>
  </si>
  <si>
    <t>Coupons on other equity instruments</t>
  </si>
  <si>
    <t>Coupons on non-cumulative subordinated notes</t>
  </si>
  <si>
    <t>Claims and benefits</t>
  </si>
  <si>
    <t>Issuances and repayments of borrowings</t>
  </si>
  <si>
    <t>Effects of changes in foreign exchange rates</t>
  </si>
  <si>
    <t>-</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</si>
  <si>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</si>
  <si>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</si>
  <si>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</si>
  <si>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</si>
  <si>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</si>
  <si>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</si>
  <si>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</si>
  <si>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</si>
  <si>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</si>
  <si>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</si>
  <si>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</si>
  <si>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</si>
  <si>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</si>
  <si>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</si>
  <si>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t>At December 31, 2012</t>
  </si>
  <si>
    <r>
      <t>Earnings per share</t>
    </r>
    <r>
      <rPr>
        <sz val="9"/>
        <rFont val="Verdana"/>
        <family val="2"/>
      </rPr>
      <t xml:space="preserve"> (EUR per share)</t>
    </r>
  </si>
  <si>
    <r>
      <t>Share capital</t>
    </r>
    <r>
      <rPr>
        <vertAlign val="superscript"/>
        <sz val="9"/>
        <rFont val="Verdana"/>
        <family val="2"/>
      </rPr>
      <t xml:space="preserve"> 1</t>
    </r>
  </si>
  <si>
    <r>
      <t>Issued capital and reserves</t>
    </r>
    <r>
      <rPr>
        <vertAlign val="superscript"/>
        <sz val="9"/>
        <rFont val="Verdana"/>
        <family val="2"/>
      </rPr>
      <t xml:space="preserve"> 2</t>
    </r>
  </si>
  <si>
    <t>Dividend withholding tax reduction</t>
  </si>
  <si>
    <t xml:space="preserve">Consolidated statement of comprehensive income of Aegon N.V. </t>
  </si>
  <si>
    <t>for the year ended December 31</t>
  </si>
  <si>
    <t>&lt;start&gt;</t>
  </si>
  <si>
    <t>engels</t>
  </si>
  <si>
    <t>nederlands</t>
  </si>
  <si>
    <t>currentyear</t>
  </si>
  <si>
    <t>previousyear</t>
  </si>
  <si>
    <t>Table_name_1</t>
  </si>
  <si>
    <t>Table_name_2</t>
  </si>
  <si>
    <t>Table_heading_1_UK</t>
  </si>
  <si>
    <t>Table_value</t>
  </si>
  <si>
    <t>Amounts in EUR million</t>
  </si>
  <si>
    <t>Subtotal_3</t>
  </si>
  <si>
    <t>872</t>
  </si>
  <si>
    <t>1,760</t>
  </si>
  <si>
    <t>Empty</t>
  </si>
  <si>
    <t>Heading_2</t>
  </si>
  <si>
    <t>Body</t>
  </si>
  <si>
    <t xml:space="preserve">Gains / (losses) on revaluation of available-for-sale investments </t>
  </si>
  <si>
    <t>3,113</t>
  </si>
  <si>
    <t>3,873</t>
  </si>
  <si>
    <t>(Gains) / losses transferred to the income statement on disposal and impairment 
of available-for-sale investments</t>
  </si>
  <si>
    <t>(513)</t>
  </si>
  <si>
    <t>(203)</t>
  </si>
  <si>
    <t>3</t>
  </si>
  <si>
    <t>4</t>
  </si>
  <si>
    <t xml:space="preserve">Changes in cash flow hedging reserve </t>
  </si>
  <si>
    <t>1,058</t>
  </si>
  <si>
    <t>373</t>
  </si>
  <si>
    <t>Movement in foreign currency translation and net foreign investment hedging reserve</t>
  </si>
  <si>
    <t>409</t>
  </si>
  <si>
    <t>1,054</t>
  </si>
  <si>
    <t>(18)</t>
  </si>
  <si>
    <t>(25)</t>
  </si>
  <si>
    <t>(22)</t>
  </si>
  <si>
    <t>Aggregate tax effect of items recognized in other comprehensive income / (loss)</t>
  </si>
  <si>
    <t>(1,167)</t>
  </si>
  <si>
    <t>(1,409)</t>
  </si>
  <si>
    <t>(10)</t>
  </si>
  <si>
    <t>2,889</t>
  </si>
  <si>
    <t>3,635</t>
  </si>
  <si>
    <t>Total_1</t>
  </si>
  <si>
    <t>Total comprehensive income / (loss)</t>
  </si>
  <si>
    <t>3,761</t>
  </si>
  <si>
    <t>5,395</t>
  </si>
  <si>
    <t>Heading_1</t>
  </si>
  <si>
    <t>Total comprehensive income  attributable to:</t>
  </si>
  <si>
    <t>3,758</t>
  </si>
  <si>
    <t>5,394</t>
  </si>
  <si>
    <t>Body_end</t>
  </si>
  <si>
    <t>1</t>
  </si>
  <si>
    <t>&lt;end&gt;</t>
  </si>
  <si>
    <t>Check with Agora report</t>
  </si>
  <si>
    <t>Check</t>
  </si>
  <si>
    <t xml:space="preserve">Consolidated statement of changes in equity of Aegon N.V </t>
  </si>
  <si>
    <t>for the year ended December 31, 2011</t>
  </si>
  <si>
    <t>notes</t>
  </si>
  <si>
    <t>previousyear_regular</t>
  </si>
  <si>
    <t>previousyear_regular</t>
  </si>
  <si>
    <t>Note</t>
  </si>
  <si>
    <t>Issued capital and reserves ##1##</t>
  </si>
  <si>
    <t xml:space="preserve">At January 1, 2011 </t>
  </si>
  <si>
    <t xml:space="preserve">8,184 </t>
  </si>
  <si>
    <t>9,529</t>
  </si>
  <si>
    <t>958</t>
  </si>
  <si>
    <t xml:space="preserve"> (1,343)</t>
  </si>
  <si>
    <t>1,500</t>
  </si>
  <si>
    <t>4,704</t>
  </si>
  <si>
    <t>23,532</t>
  </si>
  <si>
    <t>11</t>
  </si>
  <si>
    <t>23,543</t>
  </si>
  <si>
    <t>Mis juiste tag voor gewoon bold</t>
  </si>
  <si>
    <t>Net income / (loss) recognized in the income statement</t>
  </si>
  <si>
    <t>0</t>
  </si>
  <si>
    <t>869</t>
  </si>
  <si>
    <t>(Gains) / losses transferred to income statement on disposal and impairment of available for-sale-investments</t>
  </si>
  <si>
    <t xml:space="preserve">            (513)</t>
  </si>
  <si>
    <t>Changes in revaluation reserve real estate held for own use</t>
  </si>
  <si>
    <t>Movements in foreign currency translation and net foreign investment hedging reserves</t>
  </si>
  <si>
    <t>(1,155)</t>
  </si>
  <si>
    <t>(12)</t>
  </si>
  <si>
    <t>Total other comprehensive income / (Loss)</t>
  </si>
  <si>
    <t>2,506</t>
  </si>
  <si>
    <t>379</t>
  </si>
  <si>
    <t>Total comprehensive income / (loss) for 2011</t>
  </si>
  <si>
    <t>873</t>
  </si>
  <si>
    <t>913</t>
  </si>
  <si>
    <t xml:space="preserve">913 </t>
  </si>
  <si>
    <t xml:space="preserve"> (1,500)</t>
  </si>
  <si>
    <t xml:space="preserve"> (59)</t>
  </si>
  <si>
    <t xml:space="preserve"> (177)</t>
  </si>
  <si>
    <t>Coupons and premiums on convertible core capital securities</t>
  </si>
  <si>
    <t xml:space="preserve"> (750)</t>
  </si>
  <si>
    <t>Share options</t>
  </si>
  <si>
    <t>16</t>
  </si>
  <si>
    <t>(13)</t>
  </si>
  <si>
    <t>Total_3</t>
  </si>
  <si>
    <t>30, 31, 32</t>
  </si>
  <si>
    <t>9,097</t>
  </si>
  <si>
    <t>9,403</t>
  </si>
  <si>
    <t xml:space="preserve">3,464 </t>
  </si>
  <si>
    <t xml:space="preserve"> (964)</t>
  </si>
  <si>
    <t xml:space="preserve">4,720 </t>
  </si>
  <si>
    <t xml:space="preserve">25,720 </t>
  </si>
  <si>
    <t>14</t>
  </si>
  <si>
    <t xml:space="preserve">25,734 </t>
  </si>
  <si>
    <t>Footnote</t>
  </si>
  <si>
    <t>Issued capital and reserves attributable to equity holders of Aegon N.V.</t>
  </si>
  <si>
    <t>Issued capital and reserves ##1##</t>
  </si>
  <si>
    <t>At January 1, 2012</t>
  </si>
  <si>
    <t>Total comprehensive income / (loss) for 2012</t>
  </si>
  <si>
    <t>for the year ended December 31, 2012</t>
  </si>
  <si>
    <t>Issuance of non-cumulativesubordinated loans</t>
  </si>
  <si>
    <t>currentyear_regular</t>
  </si>
  <si>
    <t xml:space="preserve">Shares </t>
  </si>
  <si>
    <t xml:space="preserve">Bonds </t>
  </si>
  <si>
    <t xml:space="preserve">Loans </t>
  </si>
  <si>
    <t xml:space="preserve">Other financial assets </t>
  </si>
  <si>
    <t xml:space="preserve">Investments in real estate </t>
  </si>
  <si>
    <t xml:space="preserve">Separate accounts and investment funds </t>
  </si>
  <si>
    <t xml:space="preserve">Investments on balance sheet </t>
  </si>
  <si>
    <t xml:space="preserve">Off balance sheet investments third parties </t>
  </si>
  <si>
    <t>Total_2</t>
  </si>
  <si>
    <t xml:space="preserve">Available-for-sale </t>
  </si>
  <si>
    <t xml:space="preserve">Held-to-maturity </t>
  </si>
  <si>
    <t xml:space="preserve">Financial assets at fair value through profit or loss </t>
  </si>
  <si>
    <t xml:space="preserve">Investments in associates </t>
  </si>
  <si>
    <t xml:space="preserve">Other assets </t>
  </si>
  <si>
    <t>Total_3</t>
  </si>
  <si>
    <t>Total_3</t>
  </si>
  <si>
    <t>Check Investments general account</t>
  </si>
  <si>
    <t>Check Investments for account of policyholders</t>
  </si>
  <si>
    <t>Check Total revenue generating investments</t>
  </si>
  <si>
    <t>Check Total investments on balance sheet</t>
  </si>
  <si>
    <t>Check Consolidated total assets</t>
  </si>
  <si>
    <t>Income statement - Underlying earnings</t>
  </si>
  <si>
    <t>Segment total</t>
  </si>
  <si>
    <t>Total_1</t>
  </si>
  <si>
    <t>Body_it</t>
  </si>
  <si>
    <t>Intersegment underlying earnings</t>
  </si>
  <si>
    <t>Body_it_end</t>
  </si>
  <si>
    <t>Cost issuance of non-cumulative subordinated notes (net of tax)</t>
  </si>
  <si>
    <t>This data was copied from file 2010Q4 restatement for note 05a taken from v 20121120.xls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</si>
  <si>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</si>
  <si>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</si>
  <si>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</si>
  <si>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</si>
  <si>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</si>
  <si>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</si>
  <si>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Remeasurement of defined benefit plans</t>
  </si>
  <si>
    <t>Assets</t>
  </si>
  <si>
    <t>Equity and liabilities</t>
  </si>
  <si>
    <t>Joint ventures and associates eliminations</t>
  </si>
  <si>
    <t>Unconsolidated investment funds</t>
  </si>
  <si>
    <t>Income tax relating to items that may be reclassified</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</si>
  <si>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</si>
  <si>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</si>
  <si>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Issuances, repurchases and coupons of non-cumulative subordinated notes</t>
  </si>
  <si>
    <t>than derivatives</t>
  </si>
  <si>
    <t>Net fair value change of general account financial investments at FVTPL other</t>
  </si>
  <si>
    <t>Disclosure: (AD05) Offsetting Financial instruments</t>
  </si>
  <si>
    <t>Financial assets subject to offsetting, enforceable master netting arrangements and similar agreements</t>
  </si>
  <si>
    <r>
      <t xml:space="preserve">Financial </t>
    </r>
    <r>
      <rPr>
        <i/>
        <sz val="9"/>
        <color indexed="8"/>
        <rFont val="Verdana"/>
        <family val="2"/>
      </rPr>
      <t>assets subject to offsetting, enforceable master netting arrangements and similar agreements</t>
    </r>
  </si>
  <si>
    <t>Related amounts not set off in the statements of financial position</t>
  </si>
  <si>
    <t>(a)</t>
  </si>
  <si>
    <t>(b)</t>
  </si>
  <si>
    <t>(c)=(a)-(b)</t>
  </si>
  <si>
    <t>(d)</t>
  </si>
  <si>
    <t>(e)=(c)-(d)</t>
  </si>
  <si>
    <t>Related amounts not set off in the statement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</si>
  <si>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</si>
  <si>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</si>
  <si>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</si>
  <si>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</si>
  <si>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</si>
  <si>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</si>
  <si>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(d)(ii) Cash collateral received (excluding surplus collateral)</t>
  </si>
  <si>
    <t>Reverse repurchase, securities borrowing and similar agreements</t>
  </si>
  <si>
    <t>(reverse) repurchase, securities lending (borrowing) and similar agreements</t>
  </si>
  <si>
    <t>Repurchase agreements</t>
  </si>
  <si>
    <t>Reverse repurchase agreements</t>
  </si>
  <si>
    <t>Security lending agreements</t>
  </si>
  <si>
    <t>Security borrowing agreements</t>
  </si>
  <si>
    <t>Other financial instruments</t>
  </si>
  <si>
    <t>LET op bij elkaar tellen!!!!!</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</si>
  <si>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</si>
  <si>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</si>
  <si>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</si>
  <si>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</si>
  <si>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</si>
  <si>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Repurchase, securities lending and similar agreements</t>
  </si>
  <si>
    <t>(reverse) repurchase, securities borrowing (lending) and similar agreements</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</si>
  <si>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</si>
  <si>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</si>
  <si>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</si>
  <si>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</si>
  <si>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</si>
  <si>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</si>
  <si>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</si>
  <si>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</si>
  <si>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</si>
  <si>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</si>
  <si>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</si>
  <si>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</si>
  <si>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</si>
  <si>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</si>
  <si>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</si>
  <si>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</si>
  <si>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</si>
  <si>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</si>
  <si>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</si>
  <si>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</si>
  <si>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</si>
  <si>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</si>
  <si>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</si>
  <si>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</si>
  <si>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</si>
  <si>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</si>
  <si>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</si>
  <si>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</si>
  <si>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</si>
  <si>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</si>
  <si>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t>Range (weighted average)</t>
  </si>
  <si>
    <t>Broker quote</t>
  </si>
  <si>
    <t>n.a.</t>
  </si>
  <si>
    <t>ABS</t>
  </si>
  <si>
    <t>Discounted cash flow</t>
  </si>
  <si>
    <t>Discount rate</t>
  </si>
  <si>
    <t>Corporate bonds</t>
  </si>
  <si>
    <t>Credit spread</t>
  </si>
  <si>
    <t>Tax credit investments</t>
  </si>
  <si>
    <t>Mortality</t>
  </si>
  <si>
    <t xml:space="preserve"> </t>
  </si>
  <si>
    <t>Embedded derivatives in insurance contracts</t>
  </si>
  <si>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</si>
  <si>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</si>
  <si>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</si>
  <si>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</si>
  <si>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</si>
  <si>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</si>
  <si>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</si>
  <si>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</si>
  <si>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</si>
  <si>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</si>
  <si>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</si>
  <si>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</si>
  <si>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</si>
  <si>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</si>
  <si>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</si>
  <si>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Gross amounts of recognised financial liabilities</t>
  </si>
  <si>
    <t>Gross amounts of recognised financial assets set off in the statement of financial position</t>
  </si>
  <si>
    <t>(d)(i), (d)(ii) Financial instruments</t>
  </si>
  <si>
    <t>(d)(ii) Cash Collateral pledged</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</si>
  <si>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</si>
  <si>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</si>
  <si>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</si>
  <si>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</si>
  <si>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</si>
  <si>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</si>
  <si>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Earnings attributable to common shareholders B</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</si>
  <si>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</si>
  <si>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</si>
  <si>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Profit sharing and rebates</t>
  </si>
  <si>
    <t>Impairment charges on financial assets, excluding receivables</t>
  </si>
  <si>
    <t>Impairment reversals on financial assets, excluding receivables</t>
  </si>
  <si>
    <t>Asia</t>
  </si>
  <si>
    <t xml:space="preserve">Total </t>
  </si>
  <si>
    <t xml:space="preserve">  received. </t>
  </si>
  <si>
    <t xml:space="preserve">  assumptions. Policyholder assets, and their returns, belong to policyholders and do not impact Aegon's net income or equity. The effect on</t>
  </si>
  <si>
    <t>Longevity swap</t>
  </si>
  <si>
    <t>The 
Netherlands</t>
  </si>
  <si>
    <t>United 
Kingdom</t>
  </si>
  <si>
    <t>Intersegment underlying earnings</t>
  </si>
  <si>
    <t>New 
Markets</t>
  </si>
  <si>
    <t>YTD 2013</t>
  </si>
  <si>
    <t>Investment contracts - held at amortized cost</t>
  </si>
  <si>
    <t xml:space="preserve">Total investments for general account, excluding derivatives </t>
  </si>
  <si>
    <t>Investment funds</t>
  </si>
  <si>
    <t>Reclassification</t>
  </si>
  <si>
    <t xml:space="preserve">Deferred expenses </t>
  </si>
  <si>
    <t xml:space="preserve">Total deferred expenses </t>
  </si>
  <si>
    <t>Fair value hierarchy</t>
  </si>
  <si>
    <t>Total Available-for-sale investments</t>
  </si>
  <si>
    <t>Total Fair value through profit or loss</t>
  </si>
  <si>
    <t xml:space="preserve">   through profit or loss. </t>
  </si>
  <si>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</si>
  <si>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</si>
  <si>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Mortgages loans</t>
  </si>
  <si>
    <r>
      <t xml:space="preserve">Valuation technique </t>
    </r>
    <r>
      <rPr>
        <vertAlign val="superscript"/>
        <sz val="8"/>
        <rFont val="Verdana"/>
        <family val="2"/>
      </rPr>
      <t>1</t>
    </r>
  </si>
  <si>
    <r>
      <t xml:space="preserve">Significant unobservable input </t>
    </r>
    <r>
      <rPr>
        <vertAlign val="superscript"/>
        <sz val="8"/>
        <rFont val="Verdana"/>
        <family val="2"/>
      </rPr>
      <t>2</t>
    </r>
  </si>
  <si>
    <t>Weighted average number of common shares outstanding (in millions)</t>
  </si>
  <si>
    <t>Weighted average number of common shares B outstanding (in millions)</t>
  </si>
  <si>
    <t>Model updates</t>
  </si>
  <si>
    <t>Update methodology to stochastic process using transition probabilities and amount distributions to fit experience data from the years 2010-2013</t>
  </si>
  <si>
    <t>Refinements to the estimate of expected gross profits in the GMWB DAC calculation. The new estimate better reflects future fees, claims and hedge costs.</t>
  </si>
  <si>
    <t>Refinement of modeling related to partial withdrawals and timing of GMBW fact growth rate. This better represents the full range of partial withdrawal experience.</t>
  </si>
  <si>
    <t>Universal Life block of business, enhancements added to the model to improve model precision.</t>
  </si>
  <si>
    <t xml:space="preserve">Universal Life block of business, </t>
  </si>
  <si>
    <t>Universal Life block of business,  enhanced the modeling of products with specified premium with no-lapse guarantees</t>
  </si>
  <si>
    <t>Total impact of model updates</t>
  </si>
  <si>
    <t>Assumption updates</t>
  </si>
  <si>
    <t>Universal Life block of business, update of the base mortality table and underwriting scoring factors</t>
  </si>
  <si>
    <t>Variable Annuity block of business, application of results from an experience study on 2006-2011 data</t>
  </si>
  <si>
    <t>Total impact of assumption updates</t>
  </si>
  <si>
    <t>Total impact of model and assumption updates</t>
  </si>
  <si>
    <r>
      <rPr>
        <vertAlign val="superscript"/>
        <sz val="8"/>
        <rFont val="Verdana"/>
        <family val="2"/>
      </rPr>
      <t>1</t>
    </r>
    <r>
      <rPr>
        <sz val="8"/>
        <rFont val="Verdana"/>
        <family val="2"/>
      </rPr>
      <t xml:space="preserve"> The investments for account of policyholders included in the table above represents only those investments carried at fair value </t>
    </r>
  </si>
  <si>
    <t>Net foreign currency gains /(losses)</t>
  </si>
  <si>
    <t xml:space="preserve"> Available-for-sale investments </t>
  </si>
  <si>
    <t>Realized gains /(losses) on financial investments</t>
  </si>
  <si>
    <t>Gains /(losses) on investments in real estate</t>
  </si>
  <si>
    <t>Liabilities held for sale</t>
  </si>
  <si>
    <t>Capital funding</t>
  </si>
  <si>
    <t>Operational funding</t>
  </si>
  <si>
    <t xml:space="preserve">   carried at fair value. </t>
  </si>
  <si>
    <r>
      <rPr>
        <vertAlign val="superscript"/>
        <sz val="8"/>
        <rFont val="Verdana"/>
        <family val="2"/>
      </rPr>
      <t>2</t>
    </r>
    <r>
      <rPr>
        <sz val="8"/>
        <rFont val="Verdana"/>
        <family val="2"/>
      </rPr>
      <t xml:space="preserve"> The investment contracts for account of policyholders included in the table above represents only those investment contracts </t>
    </r>
  </si>
  <si>
    <t>Cash and cash equivalents classified as Assets held for sale</t>
  </si>
  <si>
    <t>Rounded - to copy to CORE</t>
  </si>
  <si>
    <t>Carrying amount December 31, 2015</t>
  </si>
  <si>
    <t>Financial assets, for general account, excluding derivatives</t>
  </si>
  <si>
    <t>Bank overdrafts classified as other liabilities</t>
  </si>
  <si>
    <t xml:space="preserve">Premium income </t>
  </si>
  <si>
    <t xml:space="preserve">Benefits and expenses </t>
  </si>
  <si>
    <t>Benefits and claims paid life</t>
  </si>
  <si>
    <t>Benefits and claims paid non-life</t>
  </si>
  <si>
    <t>Change in valuation of liabilities for insurance contracts</t>
  </si>
  <si>
    <t>Change in valuation of liabilities for investment contracts</t>
  </si>
  <si>
    <t xml:space="preserve">Policyholder claims and benefits </t>
  </si>
  <si>
    <t xml:space="preserve">Premium paid to reinsurers </t>
  </si>
  <si>
    <t xml:space="preserve">Commissions </t>
  </si>
  <si>
    <t>Net income / (loss)</t>
  </si>
  <si>
    <t>Net income / (loss) attributable to:</t>
  </si>
  <si>
    <t>Total comprehensive income / (loss) attributable to:</t>
  </si>
  <si>
    <t>Income / (loss) before tax</t>
  </si>
  <si>
    <t>Future servicing rights</t>
  </si>
  <si>
    <t>Europe</t>
  </si>
  <si>
    <t>Asset Management</t>
  </si>
  <si>
    <t>Central &amp; Eastern Europe</t>
  </si>
  <si>
    <t>Spain &amp; Portugal</t>
  </si>
  <si>
    <t>Central &amp;</t>
  </si>
  <si>
    <t>Eastern</t>
  </si>
  <si>
    <t>Spain &amp;</t>
  </si>
  <si>
    <t>Portugal</t>
  </si>
  <si>
    <t>Asset</t>
  </si>
  <si>
    <t>Management</t>
  </si>
  <si>
    <t>Holdings</t>
  </si>
  <si>
    <t>and other</t>
  </si>
  <si>
    <t>January 1, 2016</t>
  </si>
  <si>
    <t>Own Credit spread</t>
  </si>
  <si>
    <t>Incentive plans</t>
  </si>
  <si>
    <t>Issuance and purchase of (treasury) shares</t>
  </si>
  <si>
    <r>
      <t xml:space="preserve">Premiums paid to reinsurers </t>
    </r>
    <r>
      <rPr>
        <b/>
        <vertAlign val="superscript"/>
        <sz val="9"/>
        <rFont val="Verdana"/>
        <family val="2"/>
      </rPr>
      <t>1</t>
    </r>
  </si>
  <si>
    <t>Total gains / losses in income statement 1</t>
  </si>
  <si>
    <t>Total gains / losses in OCI 2</t>
  </si>
  <si>
    <t>Deferred policy acquisition costs (DPAC) for insurance contracts and investment</t>
  </si>
  <si>
    <t>contracts with discretionary participation features</t>
  </si>
  <si>
    <r>
      <rPr>
        <vertAlign val="superscript"/>
        <sz val="9"/>
        <rFont val="Verdana"/>
        <family val="2"/>
      </rPr>
      <t xml:space="preserve">1  </t>
    </r>
    <r>
      <rPr>
        <sz val="9"/>
        <rFont val="Verdana"/>
        <family val="2"/>
      </rPr>
      <t>Other in the table above (column Valuation technique) includes investments for which the fair value is uncorroborated and no broker quote is</t>
    </r>
  </si>
  <si>
    <r>
      <rPr>
        <vertAlign val="superscript"/>
        <sz val="9"/>
        <rFont val="Verdana"/>
        <family val="2"/>
      </rPr>
      <t xml:space="preserve">3  </t>
    </r>
    <r>
      <rPr>
        <sz val="9"/>
        <rFont val="Verdana"/>
        <family val="2"/>
      </rPr>
      <t>Investments for account of policyholders are excluded from the table above and from the disclosure regarding reasonably possible alternative</t>
    </r>
  </si>
  <si>
    <t>Risk free rate</t>
  </si>
  <si>
    <t>Share in profit / (loss) of joint ventures</t>
  </si>
  <si>
    <t>Shares withdrawn</t>
  </si>
  <si>
    <t>Dividend</t>
  </si>
  <si>
    <t>Other comprehensive income / (loss)  for the period</t>
  </si>
  <si>
    <r>
      <t xml:space="preserve"> Total financial assets at fair value</t>
    </r>
    <r>
      <rPr>
        <b/>
        <vertAlign val="superscript"/>
        <sz val="9"/>
        <rFont val="Verdana"/>
        <family val="2"/>
      </rPr>
      <t xml:space="preserve"> 3</t>
    </r>
  </si>
  <si>
    <t>Gains / (losses) transferred to the income statement on</t>
  </si>
  <si>
    <t>Gains / (losses) transferred to income statement on</t>
  </si>
  <si>
    <t>December 31, 2016</t>
  </si>
  <si>
    <t>Non-life insurance</t>
  </si>
  <si>
    <t>Full Year 2016</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</si>
  <si>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</si>
  <si>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</si>
  <si>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</si>
  <si>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</si>
  <si>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</si>
  <si>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</si>
  <si>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</si>
  <si>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</si>
  <si>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</si>
  <si>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</si>
  <si>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</si>
  <si>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</si>
  <si>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</si>
  <si>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</si>
  <si>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</si>
  <si>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</si>
  <si>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</si>
  <si>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</si>
  <si>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</si>
  <si>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</si>
  <si>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</si>
  <si>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</si>
  <si>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</si>
  <si>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</si>
  <si>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</si>
  <si>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</si>
  <si>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</si>
  <si>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</si>
  <si>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</si>
  <si>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 xml:space="preserve">Catastrophic events, either manmade or by nature, could result in material losses and significantly interrupt Aegon’s business; </t>
  </si>
  <si>
    <t>Aegon’s failure to achieve anticipated levels of earnings or operational efficiencies as well as other cost saving and excess capital and leverage ratio management initiatives; and</t>
  </si>
  <si>
    <t>This press release contains information that qualifies, or may qualify, as inside information within the meaning of Article 7(1) of the EU Market Abuse Regulation.</t>
  </si>
  <si>
    <t>Assets held for sale</t>
  </si>
  <si>
    <t>at, and for the three months ended March 31, 2017.</t>
  </si>
  <si>
    <t>YTD 2017</t>
  </si>
  <si>
    <t>YTD 2016</t>
  </si>
  <si>
    <t>Mar. 31,</t>
  </si>
  <si>
    <t>Three months ended March 31, 2017</t>
  </si>
  <si>
    <t>Three months ended March 31, 2016</t>
  </si>
  <si>
    <t>Purchases and disposals of businesses and subsidiaries</t>
  </si>
  <si>
    <t>Purchases, disposals and dividends joint ventures and associates</t>
  </si>
  <si>
    <t>Purchase of treasury shares</t>
  </si>
  <si>
    <t>March 31, 2017</t>
  </si>
  <si>
    <r>
      <rPr>
        <vertAlign val="superscript"/>
        <sz val="9"/>
        <rFont val="Verdana"/>
        <family val="2"/>
      </rPr>
      <t xml:space="preserve">2  </t>
    </r>
    <r>
      <rPr>
        <sz val="9"/>
        <rFont val="Verdana"/>
        <family val="2"/>
      </rPr>
      <t>Not applicable (n.a.) has been included when no significant unobservable assumption has been identified.</t>
    </r>
  </si>
  <si>
    <t>Dec. 31, 2016</t>
  </si>
  <si>
    <r>
      <t xml:space="preserve">2 </t>
    </r>
    <r>
      <rPr>
        <sz val="9"/>
        <rFont val="Verdana"/>
        <family val="2"/>
      </rPr>
      <t>Issued capital and reserves attributable to owners of Aegon N.V.</t>
    </r>
  </si>
  <si>
    <t>Issued capital and reserves attributable to owners</t>
  </si>
  <si>
    <t>Net income / (loss) attributable to owners of Aegon N.V.</t>
  </si>
  <si>
    <t>As at December 31, 2016</t>
  </si>
  <si>
    <t>Total unrealized gains and losses for the period recorded in the P&amp;L for instruments held at December 31, 2016 ³</t>
  </si>
  <si>
    <t>January 1, 2017</t>
  </si>
  <si>
    <t>Total estimated fair value December 31, 2016</t>
  </si>
  <si>
    <t>Carrying amount
December 31, 2016</t>
  </si>
  <si>
    <t>to note 8 - Benefits and expenses.</t>
  </si>
  <si>
    <t>Owners of Aegon N.V.</t>
  </si>
  <si>
    <t>Life insurance</t>
  </si>
  <si>
    <t>Total premium income</t>
  </si>
  <si>
    <t>Total premiums paid to reinsurers</t>
  </si>
  <si>
    <t>Non-life Insurance premium income</t>
  </si>
  <si>
    <t>Non-life Insurance paid to reinsurers</t>
  </si>
  <si>
    <t xml:space="preserve"> Derivatives</t>
  </si>
  <si>
    <r>
      <t>Net asset value</t>
    </r>
    <r>
      <rPr>
        <vertAlign val="superscript"/>
        <sz val="9"/>
        <rFont val="Verdana"/>
        <family val="2"/>
      </rPr>
      <t xml:space="preserve"> 4</t>
    </r>
  </si>
  <si>
    <r>
      <rPr>
        <vertAlign val="superscript"/>
        <sz val="9"/>
        <rFont val="Verdana"/>
        <family val="2"/>
      </rPr>
      <t xml:space="preserve">4  </t>
    </r>
    <r>
      <rPr>
        <sz val="9"/>
        <rFont val="Verdana"/>
        <family val="2"/>
      </rPr>
      <t>Net asset value is considered the best approximation to the fair value of these financial instruments.</t>
    </r>
  </si>
  <si>
    <r>
      <rPr>
        <vertAlign val="superscript"/>
        <sz val="9"/>
        <rFont val="Verdana"/>
        <family val="2"/>
      </rPr>
      <t xml:space="preserve">1 </t>
    </r>
    <r>
      <rPr>
        <sz val="9"/>
        <rFont val="Verdana"/>
        <family val="2"/>
      </rPr>
      <t>Premiums paid to reinsurers are recorded within Benefits and expenses in the income statement - refer</t>
    </r>
  </si>
  <si>
    <t>0.35% - 0.45% (0.37%)</t>
  </si>
  <si>
    <t>1.28% - 3.48% (2.86%)</t>
  </si>
  <si>
    <t>0.40% - 2.16% (2.05%)</t>
  </si>
  <si>
    <t>1Q 2016</t>
  </si>
  <si>
    <t>1Q 2017</t>
  </si>
  <si>
    <r>
      <t xml:space="preserve">1 </t>
    </r>
    <r>
      <rPr>
        <sz val="9"/>
        <rFont val="Verdana"/>
        <family val="2"/>
      </rPr>
      <t>For a breakdown of share capital please refer to note 16.</t>
    </r>
  </si>
  <si>
    <t>Cautionary note regarding non-IFRS-EU measures</t>
  </si>
  <si>
    <t>This document includes the following non-IFRS-EU financial measures: underlying earnings before tax, income tax and income before tax. These non-IFRS-EU measures are calculated by consolidating on a proportionate basis Aegon’s joint ventures and associated companies. The reconciliation of these measures to the most comparable IFRS-EU measure is provided in note 3 ‘Segment information’ of Aegon’s Condensed Consolidated Interim Financial Statements. Aegon believes that these non-IFRS-EU measures, together with the IFRS-EU information, provide meaningful information about the underlying operating results of Aegon’s business including insight into the financial measures that senior management uses in managing the business.</t>
  </si>
  <si>
    <t>The effects of declining creditworthiness of certain private sector securities and the resulting decline in the value of government exposure that Aegon holds;</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</si>
  <si>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</si>
  <si>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2016</t>
  </si>
  <si>
    <t>Income statement items: average rate 1 EUR = USD 1.0647 (2016: USD 1.1023).</t>
  </si>
  <si>
    <t>Income statement items: average rate 1 EUR = GBP 0.8594 (2016: GBP 0.7698).</t>
  </si>
  <si>
    <t>Balance sheet items: closing rate 1 EUR = USD 1.0696 (2016: USD 1.1396; year-end 2016: USD 1.0548).</t>
  </si>
  <si>
    <t>Balance sheet items: closing rate 1 EUR = GBP 0.8553 (2016: GBP 0.7928; year-end 2016: GBP 0.8536).</t>
  </si>
  <si>
    <t>Carrying amount                        March 31, 2017</t>
  </si>
  <si>
    <t>Total estimated fair value     March 31, 2017</t>
  </si>
  <si>
    <t>Carrying amount March 31, 2017</t>
  </si>
  <si>
    <t>Total unrealized gains and losses for the period recorded in the P&amp;L for instruments held at March 31, 2017 ³</t>
  </si>
  <si>
    <t>As at March 31, 2017</t>
  </si>
  <si>
    <t>Mar. 31, 2017</t>
  </si>
  <si>
    <t>Total comprehensive income / (loss) for 2017</t>
  </si>
  <si>
    <t>Total comprehensive income / (loss) for 2016</t>
  </si>
  <si>
    <t>2017</t>
  </si>
  <si>
    <t xml:space="preserve">  total assets is offset by the effect on total liabilities. Derivatives exclude derivatives for account of policyholders amounting to EUR 2 million.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</si>
</sst>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_);_(* \(#,##0\);_(* &quot;-&quot;??_);_(@_)"/>
    <numFmt numFmtId="170" formatCode="_(* #,##0.000_);_(* \(#,##0.000\);_(* &quot;-&quot;??_);_(@_)"/>
    <numFmt numFmtId="171" formatCode="#,##0.000;\-#,##0.000"/>
    <numFmt numFmtId="172" formatCode="_-* #,##0.00_-;_-* #,##0.00\-;_-* &quot;-&quot;??_-;_-@_-"/>
    <numFmt numFmtId="173" formatCode="_-&quot;$&quot;* #,##0.00_-;\-&quot;$&quot;* #,##0.00_-;_-&quot;$&quot;* &quot;-&quot;??_-;_-@_-"/>
    <numFmt numFmtId="174" formatCode="_-[$€-2]\ * #,##0.00_-;_-[$€-2]\ * #,##0.00\-;_-[$€-2]\ * &quot;-&quot;??_-"/>
    <numFmt numFmtId="175" formatCode="#,##0.0000;\-#,##0.0000"/>
    <numFmt numFmtId="176" formatCode="0.0%"/>
    <numFmt numFmtId="177" formatCode="0_);\(0\)"/>
    <numFmt numFmtId="178" formatCode="_-* #,##0_-;\-* #,##0_-;_-* &quot;-&quot;??_-;_-@_-"/>
    <numFmt numFmtId="179" formatCode="_(* #,##0.0_);_(* \(#,##0.0\);_(* &quot; -&quot;_);_(@_)"/>
    <numFmt numFmtId="180" formatCode="_(&quot;-&quot;_);_(&quot;-&quot;_);_(\ &quot;-&quot;_);_(@_)"/>
  </numFmts>
  <fonts count="121">
    <font>
      <sz val="10"/>
      <name val="Arial"/>
      <family val="0"/>
    </font>
    <font>
      <sz val="11"/>
      <color indexed="8"/>
      <name val="Calibri"/>
      <family val="2"/>
    </font>
    <font>
      <sz val="11"/>
      <name val="Times New Roman"/>
      <family val="1"/>
    </font>
    <font>
      <sz val="8"/>
      <name val="Tahoma"/>
      <family val="2"/>
    </font>
    <font>
      <b/>
      <sz val="8"/>
      <name val="Tahoma"/>
      <family val="2"/>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0"/>
      <name val="Arial"/>
      <family val="2"/>
    </font>
    <font>
      <sz val="9"/>
      <color indexed="9"/>
      <name val="Arial"/>
      <family val="2"/>
    </font>
    <font>
      <b/>
      <sz val="11"/>
      <color indexed="8"/>
      <name val="Calibri"/>
      <family val="2"/>
    </font>
    <font>
      <b/>
      <sz val="12"/>
      <name val="Verdana"/>
      <family val="2"/>
    </font>
    <font>
      <u val="single"/>
      <sz val="9"/>
      <name val="Verdana"/>
      <family val="2"/>
    </font>
    <font>
      <b/>
      <sz val="9"/>
      <color indexed="30"/>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i/>
      <sz val="8"/>
      <name val="Verdana"/>
      <family val="2"/>
    </font>
    <font>
      <b/>
      <i/>
      <sz val="7"/>
      <name val="Verdana"/>
      <family val="2"/>
    </font>
    <font>
      <b/>
      <sz val="7"/>
      <name val="Verdana"/>
      <family val="2"/>
    </font>
    <font>
      <sz val="18"/>
      <color indexed="12"/>
      <name val="Trebuchet MS"/>
      <family val="2"/>
    </font>
    <font>
      <sz val="9"/>
      <name val="Trebuchet MS"/>
      <family val="2"/>
    </font>
    <font>
      <sz val="14"/>
      <color indexed="23"/>
      <name val="Trebuchet MS"/>
      <family val="2"/>
    </font>
    <font>
      <b/>
      <sz val="10"/>
      <color indexed="9"/>
      <name val="Arial"/>
      <family val="2"/>
    </font>
    <font>
      <sz val="11"/>
      <color indexed="9"/>
      <name val="Trebuchet MS"/>
      <family val="2"/>
    </font>
    <font>
      <sz val="10"/>
      <color indexed="9"/>
      <name val="Arial"/>
      <family val="2"/>
    </font>
    <font>
      <b/>
      <sz val="11"/>
      <color indexed="9"/>
      <name val="Trebuchet MS"/>
      <family val="2"/>
    </font>
    <font>
      <b/>
      <sz val="9"/>
      <color indexed="12"/>
      <name val="Trebuchet MS"/>
      <family val="2"/>
    </font>
    <font>
      <b/>
      <sz val="9"/>
      <name val="Trebuchet MS"/>
      <family val="2"/>
    </font>
    <font>
      <b/>
      <sz val="8.5"/>
      <color indexed="12"/>
      <name val="Trebuchet MS"/>
      <family val="2"/>
    </font>
    <font>
      <b/>
      <sz val="11"/>
      <name val="Trebuchet MS"/>
      <family val="2"/>
    </font>
    <font>
      <b/>
      <sz val="18"/>
      <color indexed="12"/>
      <name val="Verdana"/>
      <family val="2"/>
    </font>
    <font>
      <b/>
      <sz val="14"/>
      <color indexed="23"/>
      <name val="Verdana"/>
      <family val="2"/>
    </font>
    <font>
      <b/>
      <sz val="10"/>
      <color indexed="12"/>
      <name val="Verdana"/>
      <family val="2"/>
    </font>
    <font>
      <i/>
      <sz val="9"/>
      <name val="Arial"/>
      <family val="2"/>
    </font>
    <font>
      <b/>
      <i/>
      <sz val="9"/>
      <name val="Arial"/>
      <family val="2"/>
    </font>
    <font>
      <sz val="9"/>
      <color indexed="8"/>
      <name val="Arial"/>
      <family val="2"/>
    </font>
    <font>
      <b/>
      <sz val="9"/>
      <color indexed="8"/>
      <name val="Arial"/>
      <family val="2"/>
    </font>
    <font>
      <i/>
      <sz val="9"/>
      <color indexed="8"/>
      <name val="Verdana"/>
      <family val="2"/>
    </font>
    <font>
      <vertAlign val="superscript"/>
      <sz val="8"/>
      <name val="Verdana"/>
      <family val="2"/>
    </font>
    <font>
      <sz val="10.5"/>
      <name val="Verdana"/>
      <family val="2"/>
    </font>
    <font>
      <b/>
      <vertAlign val="superscript"/>
      <sz val="9"/>
      <name val="Verdana"/>
      <family val="2"/>
    </font>
    <font>
      <sz val="11"/>
      <color indexed="9"/>
      <name val="Calibri"/>
      <family val="2"/>
    </font>
    <font>
      <sz val="11"/>
      <color indexed="10"/>
      <name val="Calibri"/>
      <family val="2"/>
    </font>
    <font>
      <sz val="11"/>
      <color indexed="20"/>
      <name val="Calibri"/>
      <family val="2"/>
    </font>
    <font>
      <sz val="11"/>
      <color indexed="62"/>
      <name val="Calibri"/>
      <family val="2"/>
    </font>
    <font>
      <b/>
      <sz val="11"/>
      <color indexed="51"/>
      <name val="Calibri"/>
      <family val="2"/>
    </font>
    <font>
      <b/>
      <sz val="11"/>
      <color indexed="52"/>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
      <family val="2"/>
    </font>
    <font>
      <i/>
      <sz val="11"/>
      <color indexed="58"/>
      <name val="Calibri"/>
      <family val="2"/>
    </font>
    <font>
      <i/>
      <sz val="11"/>
      <color indexed="23"/>
      <name val="Calibri"/>
      <family val="2"/>
    </font>
    <font>
      <sz val="11"/>
      <color indexed="38"/>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2"/>
      <name val="Calibri"/>
      <family val="2"/>
    </font>
    <font>
      <u val="single"/>
      <sz val="10"/>
      <name val="Arial"/>
      <family val="2"/>
    </font>
    <font>
      <sz val="11"/>
      <color indexed="59"/>
      <name val="Calibri"/>
      <family val="2"/>
    </font>
    <font>
      <b/>
      <sz val="11"/>
      <color indexed="63"/>
      <name val="Calibri"/>
      <family val="2"/>
    </font>
    <font>
      <sz val="11"/>
      <color indexed="51"/>
      <name val="Calibri"/>
      <family val="2"/>
    </font>
    <font>
      <sz val="11"/>
      <color indexed="49"/>
      <name val="Calibri"/>
      <family val="2"/>
    </font>
    <font>
      <sz val="11"/>
      <color indexed="60"/>
      <name val="Calibri"/>
      <family val="2"/>
    </font>
    <font>
      <sz val="8"/>
      <name val="Trebuchet MS"/>
      <family val="2"/>
    </font>
    <font>
      <b/>
      <sz val="11"/>
      <color indexed="60"/>
      <name val="Calibri"/>
      <family val="2"/>
    </font>
    <font>
      <i/>
      <sz val="10"/>
      <color indexed="10"/>
      <name val="Arial"/>
      <family val="2"/>
    </font>
    <font>
      <sz val="9"/>
      <name val="Times New Roman"/>
      <family val="1"/>
    </font>
    <font>
      <sz val="12"/>
      <name val="Arial"/>
      <family val="2"/>
    </font>
    <font>
      <u val="single"/>
      <sz val="8"/>
      <name val="Times New Roman"/>
      <family val="1"/>
    </font>
    <font>
      <sz val="12"/>
      <name val="Helv"/>
      <family val="0"/>
    </font>
    <font>
      <b/>
      <sz val="18"/>
      <color indexed="53"/>
      <name val="Cambria"/>
      <family val="2"/>
    </font>
    <font>
      <sz val="10"/>
      <color indexed="8"/>
      <name val="Arial"/>
      <family val="2"/>
    </font>
    <font>
      <sz val="11"/>
      <color indexed="37"/>
      <name val="Calibri"/>
      <family val="2"/>
    </font>
    <font>
      <b/>
      <u val="single"/>
      <sz val="9"/>
      <name val="Verdana"/>
      <family val="2"/>
    </font>
    <font>
      <sz val="10"/>
      <color indexed="8"/>
      <name val="Verdana"/>
      <family val="2"/>
    </font>
    <font>
      <b/>
      <sz val="14"/>
      <color indexed="8"/>
      <name val="Calibri"/>
      <family val="2"/>
    </font>
    <font>
      <sz val="9"/>
      <color indexed="8"/>
      <name val="Verdana"/>
      <family val="2"/>
    </font>
    <font>
      <b/>
      <sz val="9"/>
      <color indexed="8"/>
      <name val="Verdana"/>
      <family val="2"/>
    </font>
    <font>
      <sz val="9"/>
      <color indexed="12"/>
      <name val="Verdana"/>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Verdana"/>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i/>
      <sz val="9"/>
      <color theme="1"/>
      <name val="Verdana"/>
      <family val="2"/>
    </font>
    <font>
      <sz val="9"/>
      <color theme="1"/>
      <name val="Verdana"/>
      <family val="2"/>
    </font>
    <font>
      <b/>
      <sz val="9"/>
      <color theme="1"/>
      <name val="Verdana"/>
      <family val="2"/>
    </font>
    <font>
      <sz val="9"/>
      <color rgb="FF0000FF"/>
      <name val="Verdana"/>
      <family val="2"/>
    </font>
    <font>
      <b/>
      <sz val="8"/>
      <name val="Arial"/>
      <family val="2"/>
    </font>
  </fonts>
  <fills count="7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8"/>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5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8"/>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6"/>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EBEBEB"/>
        <bgColor indexed="64"/>
      </patternFill>
    </fill>
    <fill>
      <patternFill patternType="solid">
        <fgColor indexed="8"/>
        <bgColor indexed="64"/>
      </patternFill>
    </fill>
    <fill>
      <patternFill patternType="solid">
        <fgColor indexed="17"/>
        <bgColor indexed="64"/>
      </patternFill>
    </fill>
    <fill>
      <patternFill patternType="solid">
        <fgColor indexed="44"/>
        <bgColor indexed="64"/>
      </patternFill>
    </fill>
    <fill>
      <patternFill patternType="solid">
        <fgColor indexed="14"/>
        <bgColor indexed="64"/>
      </patternFill>
    </fill>
    <fill>
      <patternFill patternType="solid">
        <fgColor indexed="50"/>
        <bgColor indexed="64"/>
      </patternFill>
    </fill>
    <fill>
      <patternFill patternType="solid">
        <fgColor indexed="15"/>
        <bgColor indexed="64"/>
      </patternFill>
    </fill>
    <fill>
      <patternFill patternType="solid">
        <fgColor indexed="12"/>
        <bgColor indexed="64"/>
      </patternFill>
    </fill>
    <fill>
      <patternFill patternType="solid">
        <fgColor rgb="FFFFFF00"/>
        <bgColor indexed="64"/>
      </patternFill>
    </fill>
    <fill>
      <patternFill patternType="solid">
        <fgColor rgb="FFFFC000"/>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58"/>
      </left>
      <right style="thin">
        <color indexed="58"/>
      </right>
      <top style="thin">
        <color indexed="58"/>
      </top>
      <bottom style="thin">
        <color indexed="58"/>
      </bottom>
    </border>
    <border>
      <left style="double">
        <color rgb="FF3F3F3F"/>
      </left>
      <right style="double">
        <color rgb="FF3F3F3F"/>
      </right>
      <top style="double">
        <color rgb="FF3F3F3F"/>
      </top>
      <bottom style="double">
        <color rgb="FF3F3F3F"/>
      </bottom>
    </border>
    <border>
      <left style="double">
        <color indexed="60"/>
      </left>
      <right style="double">
        <color indexed="60"/>
      </right>
      <top style="double">
        <color indexed="60"/>
      </top>
      <bottom style="double">
        <color indexed="60"/>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thick">
        <color theme="4"/>
      </bottom>
    </border>
    <border>
      <left/>
      <right/>
      <top/>
      <bottom style="thick">
        <color indexed="57"/>
      </bottom>
    </border>
    <border>
      <left/>
      <right/>
      <top/>
      <bottom style="thick">
        <color theme="4" tint="0.49998000264167786"/>
      </bottom>
    </border>
    <border>
      <left/>
      <right/>
      <top/>
      <bottom style="medium">
        <color theme="4" tint="0.39998000860214233"/>
      </bottom>
    </border>
    <border>
      <left/>
      <right/>
      <top/>
      <bottom style="medium">
        <color indexed="57"/>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1"/>
      </bottom>
    </border>
    <border>
      <left style="thin">
        <color rgb="FFB2B2B2"/>
      </left>
      <right style="thin">
        <color rgb="FFB2B2B2"/>
      </right>
      <top style="thin">
        <color rgb="FFB2B2B2"/>
      </top>
      <bottom style="thin">
        <color rgb="FFB2B2B2"/>
      </bottom>
    </border>
    <border>
      <left style="thin">
        <color indexed="56"/>
      </left>
      <right style="thin">
        <color indexed="56"/>
      </right>
      <top style="thin">
        <color indexed="56"/>
      </top>
      <bottom style="thin">
        <color indexed="56"/>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0"/>
      </left>
      <right style="thin">
        <color indexed="60"/>
      </right>
      <top style="thin">
        <color indexed="60"/>
      </top>
      <bottom style="thin">
        <color indexed="60"/>
      </bottom>
    </border>
    <border>
      <left/>
      <right/>
      <top/>
      <bottom style="thin"/>
    </border>
    <border>
      <left style="thin"/>
      <right style="thin"/>
      <top/>
      <bottom/>
    </border>
    <border>
      <left style="thin"/>
      <right/>
      <top style="thin"/>
      <bottom/>
    </border>
    <border>
      <left/>
      <right/>
      <top style="thin">
        <color theme="4"/>
      </top>
      <bottom style="double">
        <color theme="4"/>
      </bottom>
    </border>
    <border>
      <left/>
      <right/>
      <top style="thin">
        <color indexed="57"/>
      </top>
      <bottom style="double">
        <color indexed="57"/>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style="medium"/>
      <right style="medium"/>
      <top style="thin"/>
      <bottom style="thin"/>
    </border>
    <border>
      <left style="medium"/>
      <right style="medium"/>
      <top style="thin"/>
      <bottom style="medium"/>
    </border>
    <border>
      <left style="medium"/>
      <right style="medium"/>
      <top style="medium"/>
      <bottom style="thin"/>
    </border>
    <border>
      <left/>
      <right/>
      <top style="thin">
        <color indexed="44"/>
      </top>
      <bottom/>
    </border>
    <border>
      <left/>
      <right style="thin">
        <color indexed="44"/>
      </right>
      <top style="thin">
        <color indexed="44"/>
      </top>
      <bottom/>
    </border>
    <border>
      <left style="thin">
        <color indexed="44"/>
      </left>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right style="thin">
        <color indexed="44"/>
      </right>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right/>
      <top style="thin"/>
      <bottom style="thin"/>
    </border>
    <border>
      <left/>
      <right/>
      <top/>
      <bottom style="double"/>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44"/>
      </left>
      <right style="thin">
        <color indexed="44"/>
      </right>
      <top/>
      <bottom style="thin">
        <color indexed="44"/>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99CCFF"/>
      </left>
      <right/>
      <top/>
      <bottom style="dashed">
        <color rgb="FF99CCFF"/>
      </bottom>
    </border>
    <border>
      <left/>
      <right/>
      <top/>
      <bottom style="dashed">
        <color rgb="FF99CCFF"/>
      </bottom>
    </border>
    <border>
      <left/>
      <right/>
      <top style="dotted">
        <color rgb="FF99CCFF"/>
      </top>
      <bottom style="thin">
        <color rgb="FF99CCFF"/>
      </bottom>
    </border>
    <border>
      <left style="thin">
        <color indexed="44"/>
      </left>
      <right/>
      <top style="dotted">
        <color indexed="44"/>
      </top>
      <bottom/>
    </border>
  </borders>
  <cellStyleXfs count="14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9" fillId="0" borderId="0">
      <alignment vertical="top"/>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6"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96" fillId="10"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96" fillId="11" borderId="0" applyNumberFormat="0" applyBorder="0" applyAlignment="0" applyProtection="0"/>
    <xf numFmtId="0" fontId="1" fillId="12" borderId="0" applyNumberFormat="0" applyBorder="0" applyAlignment="0" applyProtection="0"/>
    <xf numFmtId="0" fontId="1" fillId="4" borderId="0" applyNumberFormat="0" applyBorder="0" applyAlignment="0" applyProtection="0"/>
    <xf numFmtId="0" fontId="96" fillId="13"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96" fillId="14"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96"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96" fillId="21"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96"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6" fillId="23"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96" fillId="25"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96" fillId="2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96" fillId="27" borderId="0" applyNumberFormat="0" applyBorder="0" applyAlignment="0" applyProtection="0"/>
    <xf numFmtId="0" fontId="1" fillId="7" borderId="0" applyNumberFormat="0" applyBorder="0" applyAlignment="0" applyProtection="0"/>
    <xf numFmtId="0" fontId="1" fillId="20" borderId="0" applyNumberFormat="0" applyBorder="0" applyAlignment="0" applyProtection="0"/>
    <xf numFmtId="0" fontId="53" fillId="2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97" fillId="32" borderId="0" applyNumberFormat="0" applyBorder="0" applyAlignment="0" applyProtection="0"/>
    <xf numFmtId="0" fontId="53" fillId="15" borderId="0" applyNumberFormat="0" applyBorder="0" applyAlignment="0" applyProtection="0"/>
    <xf numFmtId="0" fontId="53" fillId="28" borderId="0" applyNumberFormat="0" applyBorder="0" applyAlignment="0" applyProtection="0"/>
    <xf numFmtId="0" fontId="97" fillId="33"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97" fillId="3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97" fillId="35" borderId="0" applyNumberFormat="0" applyBorder="0" applyAlignment="0" applyProtection="0"/>
    <xf numFmtId="0" fontId="53" fillId="9" borderId="0" applyNumberFormat="0" applyBorder="0" applyAlignment="0" applyProtection="0"/>
    <xf numFmtId="0" fontId="53" fillId="29" borderId="0" applyNumberFormat="0" applyBorder="0" applyAlignment="0" applyProtection="0"/>
    <xf numFmtId="0" fontId="97" fillId="36" borderId="0" applyNumberFormat="0" applyBorder="0" applyAlignment="0" applyProtection="0"/>
    <xf numFmtId="0" fontId="53" fillId="15" borderId="0" applyNumberFormat="0" applyBorder="0" applyAlignment="0" applyProtection="0"/>
    <xf numFmtId="0" fontId="53" fillId="30" borderId="0" applyNumberFormat="0" applyBorder="0" applyAlignment="0" applyProtection="0"/>
    <xf numFmtId="0" fontId="97" fillId="37" borderId="0" applyNumberFormat="0" applyBorder="0" applyAlignment="0" applyProtection="0"/>
    <xf numFmtId="0" fontId="53" fillId="7" borderId="0" applyNumberFormat="0" applyBorder="0" applyAlignment="0" applyProtection="0"/>
    <xf numFmtId="0" fontId="53" fillId="31" borderId="0" applyNumberFormat="0" applyBorder="0" applyAlignment="0" applyProtection="0"/>
    <xf numFmtId="0" fontId="97" fillId="38" borderId="0" applyNumberFormat="0" applyBorder="0" applyAlignment="0" applyProtection="0"/>
    <xf numFmtId="0" fontId="53" fillId="15" borderId="0" applyNumberFormat="0" applyBorder="0" applyAlignment="0" applyProtection="0"/>
    <xf numFmtId="0" fontId="53" fillId="39" borderId="0" applyNumberFormat="0" applyBorder="0" applyAlignment="0" applyProtection="0"/>
    <xf numFmtId="0" fontId="97" fillId="40" borderId="0" applyNumberFormat="0" applyBorder="0" applyAlignment="0" applyProtection="0"/>
    <xf numFmtId="0" fontId="53" fillId="24" borderId="0" applyNumberFormat="0" applyBorder="0" applyAlignment="0" applyProtection="0"/>
    <xf numFmtId="0" fontId="53" fillId="41" borderId="0" applyNumberFormat="0" applyBorder="0" applyAlignment="0" applyProtection="0"/>
    <xf numFmtId="0" fontId="97" fillId="42" borderId="0" applyNumberFormat="0" applyBorder="0" applyAlignment="0" applyProtection="0"/>
    <xf numFmtId="0" fontId="53" fillId="24" borderId="0" applyNumberFormat="0" applyBorder="0" applyAlignment="0" applyProtection="0"/>
    <xf numFmtId="0" fontId="53" fillId="15" borderId="0" applyNumberFormat="0" applyBorder="0" applyAlignment="0" applyProtection="0"/>
    <xf numFmtId="0" fontId="97" fillId="43" borderId="0" applyNumberFormat="0" applyBorder="0" applyAlignment="0" applyProtection="0"/>
    <xf numFmtId="0" fontId="53" fillId="44" borderId="0" applyNumberFormat="0" applyBorder="0" applyAlignment="0" applyProtection="0"/>
    <xf numFmtId="0" fontId="53" fillId="29" borderId="0" applyNumberFormat="0" applyBorder="0" applyAlignment="0" applyProtection="0"/>
    <xf numFmtId="0" fontId="97" fillId="45" borderId="0" applyNumberFormat="0" applyBorder="0" applyAlignment="0" applyProtection="0"/>
    <xf numFmtId="0" fontId="53" fillId="15" borderId="0" applyNumberFormat="0" applyBorder="0" applyAlignment="0" applyProtection="0"/>
    <xf numFmtId="0" fontId="53" fillId="30" borderId="0" applyNumberFormat="0" applyBorder="0" applyAlignment="0" applyProtection="0"/>
    <xf numFmtId="0" fontId="97" fillId="46" borderId="0" applyNumberFormat="0" applyBorder="0" applyAlignment="0" applyProtection="0"/>
    <xf numFmtId="0" fontId="53" fillId="20" borderId="0" applyNumberFormat="0" applyBorder="0" applyAlignment="0" applyProtection="0"/>
    <xf numFmtId="0" fontId="53" fillId="47" borderId="0" applyNumberFormat="0" applyBorder="0" applyAlignment="0" applyProtection="0"/>
    <xf numFmtId="0" fontId="98" fillId="48"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99" fillId="49" borderId="2" applyNumberFormat="0" applyAlignment="0" applyProtection="0"/>
    <xf numFmtId="0" fontId="57" fillId="50" borderId="3" applyNumberFormat="0" applyAlignment="0" applyProtection="0"/>
    <xf numFmtId="0" fontId="57" fillId="50" borderId="3" applyNumberFormat="0" applyAlignment="0" applyProtection="0"/>
    <xf numFmtId="0" fontId="57" fillId="50" borderId="3" applyNumberFormat="0" applyAlignment="0" applyProtection="0"/>
    <xf numFmtId="0" fontId="57" fillId="50" borderId="3" applyNumberFormat="0" applyAlignment="0" applyProtection="0"/>
    <xf numFmtId="0" fontId="57" fillId="50" borderId="3" applyNumberFormat="0" applyAlignment="0" applyProtection="0"/>
    <xf numFmtId="0" fontId="58" fillId="51" borderId="1" applyNumberFormat="0" applyAlignment="0" applyProtection="0"/>
    <xf numFmtId="0" fontId="58" fillId="51" borderId="1" applyNumberFormat="0" applyAlignment="0" applyProtection="0"/>
    <xf numFmtId="0" fontId="58" fillId="51" borderId="1" applyNumberFormat="0" applyAlignment="0" applyProtection="0"/>
    <xf numFmtId="0" fontId="100" fillId="52" borderId="4" applyNumberFormat="0" applyAlignment="0" applyProtection="0"/>
    <xf numFmtId="0" fontId="59" fillId="53" borderId="5" applyNumberFormat="0" applyAlignment="0" applyProtection="0"/>
    <xf numFmtId="0" fontId="59" fillId="54" borderId="6"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11" fillId="0" borderId="10">
      <alignment horizontal="left" wrapText="1"/>
      <protection/>
    </xf>
    <xf numFmtId="0" fontId="11" fillId="0" borderId="10">
      <alignment horizontal="left" wrapText="1"/>
      <protection/>
    </xf>
    <xf numFmtId="0" fontId="11" fillId="0" borderId="10">
      <alignment horizontal="left" wrapText="1"/>
      <protection/>
    </xf>
    <xf numFmtId="0" fontId="11" fillId="0" borderId="10">
      <alignment horizontal="left" wrapText="1"/>
      <protection/>
    </xf>
    <xf numFmtId="43" fontId="0" fillId="0" borderId="0" applyFont="0" applyFill="0" applyBorder="0" applyAlignment="0" applyProtection="0"/>
    <xf numFmtId="41" fontId="0" fillId="0" borderId="0" applyFont="0" applyFill="0" applyBorder="0" applyAlignment="0" applyProtection="0"/>
    <xf numFmtId="43" fontId="96" fillId="0" borderId="0" applyFont="0" applyFill="0" applyBorder="0" applyAlignment="0" applyProtection="0"/>
    <xf numFmtId="43" fontId="101" fillId="0" borderId="0" applyFont="0" applyFill="0" applyBorder="0" applyAlignment="0" applyProtection="0"/>
    <xf numFmtId="43" fontId="96"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43" fontId="96" fillId="0" borderId="0" applyFont="0" applyFill="0" applyBorder="0" applyAlignment="0" applyProtection="0"/>
    <xf numFmtId="43" fontId="10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54" borderId="6" applyNumberFormat="0" applyAlignment="0" applyProtection="0"/>
    <xf numFmtId="0" fontId="64" fillId="0" borderId="0">
      <alignment/>
      <protection/>
    </xf>
    <xf numFmtId="173"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10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103" fillId="55" borderId="0" applyNumberFormat="0" applyBorder="0" applyAlignment="0" applyProtection="0"/>
    <xf numFmtId="0" fontId="67" fillId="4" borderId="0" applyNumberFormat="0" applyBorder="0" applyAlignment="0" applyProtection="0"/>
    <xf numFmtId="0" fontId="68" fillId="4" borderId="0" applyNumberFormat="0" applyBorder="0" applyAlignment="0" applyProtection="0"/>
    <xf numFmtId="0" fontId="104" fillId="0" borderId="11" applyNumberFormat="0" applyFill="0" applyAlignment="0" applyProtection="0"/>
    <xf numFmtId="0" fontId="69" fillId="0" borderId="12" applyNumberFormat="0" applyFill="0" applyAlignment="0" applyProtection="0"/>
    <xf numFmtId="0" fontId="61" fillId="0" borderId="7" applyNumberFormat="0" applyFill="0" applyAlignment="0" applyProtection="0"/>
    <xf numFmtId="0" fontId="105" fillId="0" borderId="13" applyNumberFormat="0" applyFill="0" applyAlignment="0" applyProtection="0"/>
    <xf numFmtId="0" fontId="70" fillId="0" borderId="12" applyNumberFormat="0" applyFill="0" applyAlignment="0" applyProtection="0"/>
    <xf numFmtId="0" fontId="62" fillId="0" borderId="8" applyNumberFormat="0" applyFill="0" applyAlignment="0" applyProtection="0"/>
    <xf numFmtId="0" fontId="106" fillId="0" borderId="14"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63" fillId="0" borderId="9" applyNumberFormat="0" applyFill="0" applyAlignment="0" applyProtection="0"/>
    <xf numFmtId="0" fontId="106" fillId="0" borderId="0" applyNumberFormat="0" applyFill="0" applyBorder="0" applyAlignment="0" applyProtection="0"/>
    <xf numFmtId="0" fontId="71" fillId="0" borderId="0" applyNumberFormat="0" applyFill="0" applyBorder="0" applyAlignment="0" applyProtection="0"/>
    <xf numFmtId="0" fontId="63" fillId="0" borderId="0" applyNumberFormat="0" applyFill="0" applyBorder="0" applyAlignment="0" applyProtection="0"/>
    <xf numFmtId="0" fontId="72" fillId="0" borderId="16" applyNumberFormat="0" applyFill="0" applyAlignment="0" applyProtection="0"/>
    <xf numFmtId="0" fontId="73" fillId="0" borderId="0" applyNumberFormat="0" applyFont="0" applyFill="0" applyBorder="0" applyAlignment="0" applyProtection="0"/>
    <xf numFmtId="0" fontId="107" fillId="56" borderId="2" applyNumberFormat="0" applyAlignment="0" applyProtection="0"/>
    <xf numFmtId="0" fontId="74" fillId="7" borderId="3" applyNumberFormat="0" applyAlignment="0" applyProtection="0"/>
    <xf numFmtId="0" fontId="74" fillId="7" borderId="3" applyNumberFormat="0" applyAlignment="0" applyProtection="0"/>
    <xf numFmtId="0" fontId="74" fillId="7" borderId="3" applyNumberFormat="0" applyAlignment="0" applyProtection="0"/>
    <xf numFmtId="0" fontId="74" fillId="7" borderId="3" applyNumberFormat="0" applyAlignment="0" applyProtection="0"/>
    <xf numFmtId="0" fontId="74" fillId="7" borderId="3"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53" fillId="39" borderId="0" applyNumberFormat="0" applyBorder="0" applyAlignment="0" applyProtection="0"/>
    <xf numFmtId="0" fontId="53" fillId="41" borderId="0" applyNumberFormat="0" applyBorder="0" applyAlignment="0" applyProtection="0"/>
    <xf numFmtId="0" fontId="53" fillId="15"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47" borderId="0" applyNumberFormat="0" applyBorder="0" applyAlignment="0" applyProtection="0"/>
    <xf numFmtId="0" fontId="68" fillId="4" borderId="0" applyNumberFormat="0" applyBorder="0" applyAlignment="0" applyProtection="0"/>
    <xf numFmtId="0" fontId="75" fillId="51" borderId="18" applyNumberFormat="0" applyAlignment="0" applyProtection="0"/>
    <xf numFmtId="0" fontId="75" fillId="51" borderId="18" applyNumberFormat="0" applyAlignment="0" applyProtection="0"/>
    <xf numFmtId="0" fontId="75" fillId="51" borderId="18" applyNumberFormat="0" applyAlignment="0" applyProtection="0"/>
    <xf numFmtId="0" fontId="75" fillId="51" borderId="18" applyNumberFormat="0" applyAlignment="0" applyProtection="0"/>
    <xf numFmtId="0" fontId="108" fillId="0" borderId="19" applyNumberFormat="0" applyFill="0" applyAlignment="0" applyProtection="0"/>
    <xf numFmtId="0" fontId="76" fillId="0" borderId="20" applyNumberFormat="0" applyFill="0" applyAlignment="0" applyProtection="0"/>
    <xf numFmtId="0" fontId="72" fillId="0" borderId="16" applyNumberFormat="0" applyFill="0" applyAlignment="0" applyProtection="0"/>
    <xf numFmtId="0" fontId="66" fillId="0" borderId="0" applyNumberFormat="0" applyFill="0" applyBorder="0" applyAlignment="0" applyProtection="0"/>
    <xf numFmtId="0" fontId="109" fillId="57" borderId="0" applyNumberFormat="0" applyBorder="0" applyAlignment="0" applyProtection="0"/>
    <xf numFmtId="0" fontId="77" fillId="58" borderId="0" applyNumberFormat="0" applyBorder="0" applyAlignment="0" applyProtection="0"/>
    <xf numFmtId="0" fontId="78" fillId="58" borderId="0" applyNumberFormat="0" applyBorder="0" applyAlignment="0" applyProtection="0"/>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locked="0"/>
    </xf>
    <xf numFmtId="0" fontId="6" fillId="0" borderId="0">
      <alignment/>
      <protection locked="0"/>
    </xf>
    <xf numFmtId="0" fontId="101"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59" borderId="21"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22"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0" fontId="0" fillId="12" borderId="17" applyNumberFormat="0" applyFont="0" applyAlignment="0" applyProtection="0"/>
    <xf numFmtId="37" fontId="0" fillId="0" borderId="0">
      <alignment/>
      <protection/>
    </xf>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11" fillId="49" borderId="24" applyNumberFormat="0" applyAlignment="0" applyProtection="0"/>
    <xf numFmtId="0" fontId="80" fillId="50" borderId="25" applyNumberFormat="0" applyAlignment="0" applyProtection="0"/>
    <xf numFmtId="0" fontId="80" fillId="50" borderId="25" applyNumberFormat="0" applyAlignment="0" applyProtection="0"/>
    <xf numFmtId="0" fontId="80" fillId="50" borderId="25" applyNumberFormat="0" applyAlignment="0" applyProtection="0"/>
    <xf numFmtId="0" fontId="80" fillId="50" borderId="25" applyNumberFormat="0" applyAlignment="0" applyProtection="0"/>
    <xf numFmtId="0" fontId="75" fillId="51" borderId="18" applyNumberFormat="0" applyAlignment="0" applyProtection="0"/>
    <xf numFmtId="0" fontId="75" fillId="51" borderId="18" applyNumberFormat="0" applyAlignment="0" applyProtection="0"/>
    <xf numFmtId="0" fontId="75" fillId="51" borderId="18" applyNumberFormat="0" applyAlignment="0" applyProtection="0"/>
    <xf numFmtId="9" fontId="0" fillId="0" borderId="0" applyFont="0" applyFill="0" applyBorder="0" applyAlignment="0" applyProtection="0"/>
    <xf numFmtId="9" fontId="10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9" fontId="9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6" fillId="0" borderId="0" applyFont="0" applyFill="0" applyBorder="0" applyAlignment="0" applyProtection="0"/>
    <xf numFmtId="9" fontId="0"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11" fillId="0" borderId="26">
      <alignment/>
      <protection/>
    </xf>
    <xf numFmtId="0" fontId="0" fillId="0" borderId="0" applyNumberFormat="0" applyFont="0" applyBorder="0" applyAlignment="0">
      <protection/>
    </xf>
    <xf numFmtId="0" fontId="7" fillId="12" borderId="0" applyNumberFormat="0" applyBorder="0">
      <alignment horizontal="right"/>
      <protection locked="0"/>
    </xf>
    <xf numFmtId="3" fontId="81" fillId="60" borderId="10" applyBorder="0">
      <alignment/>
      <protection/>
    </xf>
    <xf numFmtId="0" fontId="0" fillId="61" borderId="0" applyBorder="0">
      <alignment/>
      <protection/>
    </xf>
    <xf numFmtId="0" fontId="6" fillId="62" borderId="0" applyNumberFormat="0" applyFont="0" applyBorder="0" applyAlignment="0" applyProtection="0"/>
    <xf numFmtId="0" fontId="0" fillId="4" borderId="10" applyNumberFormat="0" applyFont="0" applyBorder="0" applyAlignment="0">
      <protection/>
    </xf>
    <xf numFmtId="3" fontId="7" fillId="63" borderId="27" applyNumberFormat="0" applyBorder="0" applyAlignment="0">
      <protection locked="0"/>
    </xf>
    <xf numFmtId="0" fontId="0" fillId="4" borderId="0" applyNumberFormat="0" applyFont="0" applyFill="0" applyBorder="0" applyAlignment="0">
      <protection/>
    </xf>
    <xf numFmtId="0" fontId="6" fillId="7" borderId="0" applyNumberFormat="0" applyFont="0" applyBorder="0" applyAlignment="0">
      <protection/>
    </xf>
    <xf numFmtId="3" fontId="82" fillId="2" borderId="10" applyNumberFormat="0" applyBorder="0">
      <alignment horizontal="right" vertical="center" wrapText="1" indent="1"/>
      <protection/>
    </xf>
    <xf numFmtId="0" fontId="45" fillId="0" borderId="0" applyNumberFormat="0" applyBorder="0" applyAlignment="0">
      <protection/>
    </xf>
    <xf numFmtId="0" fontId="83" fillId="60" borderId="28" applyNumberFormat="0" applyFont="0" applyBorder="0" applyAlignment="0">
      <protection/>
    </xf>
    <xf numFmtId="0" fontId="84" fillId="0" borderId="0" applyFill="0" applyBorder="0">
      <alignment horizontal="center" vertical="center"/>
      <protection/>
    </xf>
    <xf numFmtId="0" fontId="55" fillId="3" borderId="0" applyNumberFormat="0" applyBorder="0" applyAlignment="0" applyProtection="0"/>
    <xf numFmtId="0" fontId="78" fillId="58" borderId="0" applyNumberFormat="0" applyBorder="0" applyAlignment="0" applyProtection="0"/>
    <xf numFmtId="0" fontId="0" fillId="0" borderId="0">
      <alignment/>
      <protection/>
    </xf>
    <xf numFmtId="37" fontId="85" fillId="0" borderId="0">
      <alignment/>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51" borderId="1" applyNumberFormat="0" applyAlignment="0" applyProtection="0"/>
    <xf numFmtId="0" fontId="58" fillId="51" borderId="1" applyNumberFormat="0" applyAlignment="0" applyProtection="0"/>
    <xf numFmtId="0" fontId="58" fillId="51" borderId="1" applyNumberFormat="0" applyAlignment="0" applyProtection="0"/>
    <xf numFmtId="0" fontId="58" fillId="51" borderId="1" applyNumberFormat="0" applyAlignment="0" applyProtection="0"/>
    <xf numFmtId="0" fontId="58" fillId="51" borderId="1" applyNumberFormat="0" applyAlignment="0" applyProtection="0"/>
    <xf numFmtId="0" fontId="112"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113" fillId="0" borderId="29"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30"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13" fillId="0" borderId="23" applyNumberFormat="0" applyFill="0" applyAlignment="0" applyProtection="0"/>
    <xf numFmtId="0" fontId="87" fillId="0" borderId="0">
      <alignment/>
      <protection/>
    </xf>
    <xf numFmtId="0" fontId="114" fillId="0" borderId="0" applyNumberFormat="0" applyFill="0" applyBorder="0" applyAlignment="0" applyProtection="0"/>
    <xf numFmtId="0" fontId="88" fillId="0" borderId="0" applyNumberFormat="0" applyFill="0" applyBorder="0" applyAlignment="0" applyProtection="0"/>
    <xf numFmtId="0" fontId="54" fillId="0" borderId="0" applyNumberFormat="0" applyFill="0" applyBorder="0" applyAlignment="0" applyProtection="0"/>
  </cellStyleXfs>
  <cellXfs count="845">
    <xf numFmtId="0" fontId="0" fillId="0" borderId="0" xfId="0" applyAlignment="1">
      <alignment/>
    </xf>
    <xf numFmtId="0" fontId="7" fillId="0" borderId="0" xfId="0" applyFont="1" applyAlignment="1">
      <alignment/>
    </xf>
    <xf numFmtId="0" fontId="7" fillId="0" borderId="0" xfId="1042" applyFont="1" applyFill="1">
      <alignment/>
      <protection/>
    </xf>
    <xf numFmtId="3" fontId="7" fillId="0" borderId="0" xfId="0" applyNumberFormat="1" applyFont="1" applyFill="1" applyAlignment="1">
      <alignment/>
    </xf>
    <xf numFmtId="37" fontId="7" fillId="0" borderId="0" xfId="1042" applyNumberFormat="1" applyFont="1" applyFill="1">
      <alignment/>
      <protection/>
    </xf>
    <xf numFmtId="37" fontId="8" fillId="0" borderId="0" xfId="1042" applyNumberFormat="1" applyFont="1" applyFill="1">
      <alignment/>
      <protection/>
    </xf>
    <xf numFmtId="0" fontId="7" fillId="0" borderId="0" xfId="0" applyFont="1" applyAlignment="1">
      <alignment/>
    </xf>
    <xf numFmtId="0" fontId="7" fillId="0" borderId="0" xfId="0" applyFont="1" applyFill="1" applyAlignment="1">
      <alignment/>
    </xf>
    <xf numFmtId="37" fontId="9" fillId="0" borderId="0" xfId="1042" applyNumberFormat="1" applyFont="1" applyFill="1" applyAlignment="1">
      <alignment horizontal="right"/>
      <protection/>
    </xf>
    <xf numFmtId="0" fontId="7" fillId="0" borderId="0" xfId="0" applyFont="1" applyFill="1" applyBorder="1" applyAlignment="1">
      <alignment/>
    </xf>
    <xf numFmtId="0" fontId="8" fillId="0" borderId="0" xfId="0" applyFont="1" applyAlignment="1">
      <alignment/>
    </xf>
    <xf numFmtId="0" fontId="5" fillId="0" borderId="0" xfId="0" applyFont="1" applyAlignment="1">
      <alignment/>
    </xf>
    <xf numFmtId="0" fontId="8" fillId="0" borderId="28" xfId="0" applyFont="1" applyFill="1" applyBorder="1" applyAlignment="1">
      <alignment/>
    </xf>
    <xf numFmtId="0" fontId="8" fillId="0" borderId="31" xfId="0" applyFont="1" applyFill="1" applyBorder="1" applyAlignment="1">
      <alignment/>
    </xf>
    <xf numFmtId="0" fontId="8" fillId="0" borderId="31" xfId="0" applyFont="1" applyFill="1" applyBorder="1" applyAlignment="1">
      <alignment wrapText="1"/>
    </xf>
    <xf numFmtId="0" fontId="8" fillId="0" borderId="32" xfId="0" applyFont="1" applyFill="1" applyBorder="1" applyAlignment="1">
      <alignment/>
    </xf>
    <xf numFmtId="0" fontId="8" fillId="0" borderId="0" xfId="0" applyFont="1" applyFill="1" applyAlignment="1">
      <alignment/>
    </xf>
    <xf numFmtId="0" fontId="11" fillId="0" borderId="32" xfId="0" applyFont="1" applyFill="1" applyBorder="1" applyAlignment="1">
      <alignment/>
    </xf>
    <xf numFmtId="0" fontId="12" fillId="0" borderId="0" xfId="0" applyFont="1" applyFill="1" applyAlignment="1">
      <alignment/>
    </xf>
    <xf numFmtId="0" fontId="0" fillId="0" borderId="0" xfId="0" applyAlignment="1">
      <alignment horizontal="right"/>
    </xf>
    <xf numFmtId="0" fontId="11" fillId="0" borderId="0" xfId="0" applyFont="1" applyAlignment="1">
      <alignment/>
    </xf>
    <xf numFmtId="0" fontId="6" fillId="0" borderId="0" xfId="0" applyFont="1" applyAlignment="1">
      <alignment/>
    </xf>
    <xf numFmtId="0" fontId="7" fillId="0" borderId="33" xfId="0" applyFont="1" applyFill="1" applyBorder="1" applyAlignment="1">
      <alignment/>
    </xf>
    <xf numFmtId="0" fontId="7" fillId="0" borderId="0" xfId="1042" applyFont="1" applyFill="1" applyBorder="1" applyAlignment="1">
      <alignment horizontal="left"/>
      <protection/>
    </xf>
    <xf numFmtId="14" fontId="7" fillId="0" borderId="0" xfId="0" applyNumberFormat="1" applyFont="1" applyFill="1" applyBorder="1" applyAlignment="1">
      <alignment/>
    </xf>
    <xf numFmtId="0" fontId="7" fillId="0" borderId="34" xfId="0" applyFont="1" applyFill="1" applyBorder="1" applyAlignment="1">
      <alignment/>
    </xf>
    <xf numFmtId="0" fontId="7" fillId="0" borderId="0" xfId="0" applyFont="1" applyFill="1" applyBorder="1" applyAlignment="1">
      <alignment horizontal="left"/>
    </xf>
    <xf numFmtId="0" fontId="7" fillId="0" borderId="35" xfId="0" applyFont="1" applyFill="1" applyBorder="1" applyAlignment="1">
      <alignment/>
    </xf>
    <xf numFmtId="0" fontId="7" fillId="0" borderId="26" xfId="0" applyFont="1" applyFill="1" applyBorder="1" applyAlignment="1">
      <alignment/>
    </xf>
    <xf numFmtId="0" fontId="7" fillId="0" borderId="26" xfId="0" applyFont="1" applyFill="1" applyBorder="1" applyAlignment="1">
      <alignment horizontal="left"/>
    </xf>
    <xf numFmtId="14" fontId="7" fillId="0" borderId="26" xfId="0" applyNumberFormat="1" applyFont="1" applyFill="1" applyBorder="1" applyAlignment="1">
      <alignment/>
    </xf>
    <xf numFmtId="0" fontId="7" fillId="0" borderId="36" xfId="0" applyFont="1" applyFill="1" applyBorder="1" applyAlignment="1">
      <alignment/>
    </xf>
    <xf numFmtId="0" fontId="7" fillId="0" borderId="28"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8" fillId="64" borderId="0" xfId="0" applyFont="1" applyFill="1" applyAlignment="1">
      <alignment/>
    </xf>
    <xf numFmtId="0" fontId="7" fillId="64" borderId="0" xfId="0" applyFont="1" applyFill="1" applyAlignment="1">
      <alignment/>
    </xf>
    <xf numFmtId="0" fontId="7" fillId="64" borderId="0" xfId="0" applyFont="1" applyFill="1" applyAlignment="1">
      <alignment/>
    </xf>
    <xf numFmtId="0" fontId="7" fillId="0" borderId="33" xfId="0" applyFont="1" applyFill="1" applyBorder="1" applyAlignment="1">
      <alignment horizontal="right"/>
    </xf>
    <xf numFmtId="0" fontId="0" fillId="65" borderId="0" xfId="286" applyFill="1">
      <alignment/>
      <protection/>
    </xf>
    <xf numFmtId="0" fontId="0" fillId="65" borderId="0" xfId="286" applyFill="1" applyBorder="1">
      <alignment/>
      <protection/>
    </xf>
    <xf numFmtId="0" fontId="0" fillId="0" borderId="0" xfId="0" applyFont="1" applyAlignment="1">
      <alignment/>
    </xf>
    <xf numFmtId="0" fontId="0" fillId="0" borderId="0" xfId="0" applyBorder="1" applyAlignment="1">
      <alignment/>
    </xf>
    <xf numFmtId="0" fontId="115" fillId="0" borderId="37" xfId="0" applyFont="1" applyBorder="1" applyAlignment="1">
      <alignment/>
    </xf>
    <xf numFmtId="0" fontId="0" fillId="0" borderId="38" xfId="0" applyBorder="1" applyAlignment="1">
      <alignment/>
    </xf>
    <xf numFmtId="0" fontId="115" fillId="0" borderId="39" xfId="0" applyFont="1" applyBorder="1" applyAlignment="1">
      <alignment/>
    </xf>
    <xf numFmtId="0" fontId="113" fillId="0" borderId="39"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66" borderId="44" xfId="0" applyFill="1" applyBorder="1" applyAlignment="1">
      <alignment horizontal="center"/>
    </xf>
    <xf numFmtId="0" fontId="0" fillId="0" borderId="45" xfId="0" applyBorder="1" applyAlignment="1">
      <alignment horizontal="center"/>
    </xf>
    <xf numFmtId="0" fontId="0" fillId="0" borderId="0" xfId="0" applyAlignment="1">
      <alignment horizontal="center"/>
    </xf>
    <xf numFmtId="0" fontId="0" fillId="0" borderId="46" xfId="0" applyFont="1" applyBorder="1" applyAlignment="1">
      <alignment horizontal="center"/>
    </xf>
    <xf numFmtId="0" fontId="0" fillId="0" borderId="44" xfId="0" applyFont="1" applyBorder="1" applyAlignment="1">
      <alignment horizontal="center"/>
    </xf>
    <xf numFmtId="0" fontId="18" fillId="67" borderId="47" xfId="1042" applyFont="1" applyFill="1" applyBorder="1" applyAlignment="1">
      <alignment horizontal="right"/>
      <protection/>
    </xf>
    <xf numFmtId="0" fontId="19" fillId="67" borderId="47" xfId="1042" applyFont="1" applyFill="1" applyBorder="1" applyAlignment="1">
      <alignment horizontal="left"/>
      <protection/>
    </xf>
    <xf numFmtId="22" fontId="20" fillId="67" borderId="48" xfId="1042" applyNumberFormat="1" applyFont="1" applyFill="1" applyBorder="1" applyAlignment="1">
      <alignment horizontal="right"/>
      <protection/>
    </xf>
    <xf numFmtId="0" fontId="21" fillId="0" borderId="49" xfId="1042" applyFont="1" applyFill="1" applyBorder="1">
      <alignment/>
      <protection/>
    </xf>
    <xf numFmtId="0" fontId="18" fillId="0" borderId="47" xfId="1042" applyFont="1" applyFill="1" applyBorder="1" applyAlignment="1">
      <alignment horizontal="right"/>
      <protection/>
    </xf>
    <xf numFmtId="0" fontId="17" fillId="0" borderId="47" xfId="1042" applyFont="1" applyFill="1" applyBorder="1" applyAlignment="1" quotePrefix="1">
      <alignment horizontal="right"/>
      <protection/>
    </xf>
    <xf numFmtId="0" fontId="20" fillId="0" borderId="49" xfId="1042" applyFont="1" applyFill="1" applyBorder="1">
      <alignment/>
      <protection/>
    </xf>
    <xf numFmtId="165" fontId="18" fillId="0" borderId="47" xfId="1288" applyNumberFormat="1" applyFont="1" applyFill="1" applyBorder="1" applyAlignment="1">
      <alignment horizontal="right"/>
    </xf>
    <xf numFmtId="165" fontId="17" fillId="0" borderId="47" xfId="0" applyNumberFormat="1" applyFont="1" applyFill="1" applyBorder="1" applyAlignment="1">
      <alignment horizontal="right"/>
    </xf>
    <xf numFmtId="165" fontId="17" fillId="0" borderId="48" xfId="0" applyNumberFormat="1" applyFont="1" applyFill="1" applyBorder="1" applyAlignment="1">
      <alignment horizontal="right"/>
    </xf>
    <xf numFmtId="37" fontId="17" fillId="0" borderId="47" xfId="1042" applyNumberFormat="1" applyFont="1" applyFill="1" applyBorder="1">
      <alignment/>
      <protection/>
    </xf>
    <xf numFmtId="37" fontId="17" fillId="0" borderId="48" xfId="1042" applyNumberFormat="1" applyFont="1" applyFill="1" applyBorder="1">
      <alignment/>
      <protection/>
    </xf>
    <xf numFmtId="0" fontId="17" fillId="0" borderId="50" xfId="1042" applyFont="1" applyFill="1" applyBorder="1">
      <alignment/>
      <protection/>
    </xf>
    <xf numFmtId="0" fontId="18" fillId="0" borderId="0" xfId="1042" applyFont="1" applyFill="1" applyBorder="1" applyAlignment="1">
      <alignment horizontal="right"/>
      <protection/>
    </xf>
    <xf numFmtId="166" fontId="17" fillId="0" borderId="0" xfId="0" applyNumberFormat="1" applyFont="1" applyFill="1" applyBorder="1" applyAlignment="1">
      <alignment horizontal="right"/>
    </xf>
    <xf numFmtId="166" fontId="17" fillId="0" borderId="51" xfId="0" applyNumberFormat="1" applyFont="1" applyFill="1" applyBorder="1" applyAlignment="1">
      <alignment horizontal="right"/>
    </xf>
    <xf numFmtId="0" fontId="17" fillId="0" borderId="52" xfId="1042" applyFont="1" applyFill="1" applyBorder="1">
      <alignment/>
      <protection/>
    </xf>
    <xf numFmtId="0" fontId="18" fillId="0" borderId="53" xfId="1042" applyFont="1" applyFill="1" applyBorder="1" applyAlignment="1">
      <alignment horizontal="right"/>
      <protection/>
    </xf>
    <xf numFmtId="166" fontId="17" fillId="0" borderId="53" xfId="0" applyNumberFormat="1" applyFont="1" applyFill="1" applyBorder="1" applyAlignment="1">
      <alignment horizontal="right"/>
    </xf>
    <xf numFmtId="166" fontId="17" fillId="0" borderId="54" xfId="0" applyNumberFormat="1" applyFont="1" applyFill="1" applyBorder="1" applyAlignment="1">
      <alignment horizontal="right"/>
    </xf>
    <xf numFmtId="37" fontId="20" fillId="0" borderId="50" xfId="1042" applyNumberFormat="1" applyFont="1" applyFill="1" applyBorder="1">
      <alignment/>
      <protection/>
    </xf>
    <xf numFmtId="37" fontId="18" fillId="0" borderId="0" xfId="1042" applyNumberFormat="1" applyFont="1" applyFill="1" applyBorder="1" applyAlignment="1">
      <alignment horizontal="right"/>
      <protection/>
    </xf>
    <xf numFmtId="166" fontId="20" fillId="0" borderId="0" xfId="1042" applyNumberFormat="1" applyFont="1" applyFill="1" applyBorder="1" applyAlignment="1">
      <alignment horizontal="right"/>
      <protection/>
    </xf>
    <xf numFmtId="166" fontId="20" fillId="0" borderId="51" xfId="1042" applyNumberFormat="1" applyFont="1" applyFill="1" applyBorder="1" applyAlignment="1">
      <alignment horizontal="right"/>
      <protection/>
    </xf>
    <xf numFmtId="3" fontId="17" fillId="0" borderId="50" xfId="0" applyNumberFormat="1" applyFont="1" applyFill="1" applyBorder="1" applyAlignment="1">
      <alignment/>
    </xf>
    <xf numFmtId="3" fontId="18" fillId="0" borderId="0" xfId="0" applyNumberFormat="1" applyFont="1" applyFill="1" applyBorder="1" applyAlignment="1">
      <alignment horizontal="right"/>
    </xf>
    <xf numFmtId="3" fontId="17" fillId="0" borderId="52" xfId="0" applyNumberFormat="1" applyFont="1" applyFill="1" applyBorder="1" applyAlignment="1">
      <alignment/>
    </xf>
    <xf numFmtId="3" fontId="18" fillId="0" borderId="53" xfId="0" applyNumberFormat="1" applyFont="1" applyFill="1" applyBorder="1" applyAlignment="1">
      <alignment horizontal="right"/>
    </xf>
    <xf numFmtId="3" fontId="20" fillId="0" borderId="50" xfId="0" applyNumberFormat="1" applyFont="1" applyFill="1" applyBorder="1" applyAlignment="1">
      <alignment/>
    </xf>
    <xf numFmtId="0" fontId="17" fillId="0" borderId="50" xfId="0" applyFont="1" applyFill="1" applyBorder="1" applyAlignment="1">
      <alignment/>
    </xf>
    <xf numFmtId="37" fontId="17" fillId="0" borderId="50" xfId="1042" applyNumberFormat="1" applyFont="1" applyFill="1" applyBorder="1">
      <alignment/>
      <protection/>
    </xf>
    <xf numFmtId="0" fontId="18" fillId="0" borderId="0" xfId="0" applyFont="1" applyFill="1" applyBorder="1" applyAlignment="1">
      <alignment horizontal="right"/>
    </xf>
    <xf numFmtId="37" fontId="17" fillId="0" borderId="52" xfId="1042" applyNumberFormat="1" applyFont="1" applyFill="1" applyBorder="1">
      <alignment/>
      <protection/>
    </xf>
    <xf numFmtId="166" fontId="17" fillId="0" borderId="0" xfId="1042" applyNumberFormat="1" applyFont="1" applyFill="1" applyBorder="1" applyAlignment="1">
      <alignment horizontal="right"/>
      <protection/>
    </xf>
    <xf numFmtId="166" fontId="17" fillId="0" borderId="51" xfId="1042" applyNumberFormat="1" applyFont="1" applyFill="1" applyBorder="1" applyAlignment="1">
      <alignment horizontal="right"/>
      <protection/>
    </xf>
    <xf numFmtId="3" fontId="17" fillId="0" borderId="52" xfId="1041" applyNumberFormat="1" applyFont="1" applyFill="1" applyBorder="1">
      <alignment/>
      <protection/>
    </xf>
    <xf numFmtId="3" fontId="18" fillId="0" borderId="53" xfId="1041" applyNumberFormat="1" applyFont="1" applyFill="1" applyBorder="1" applyAlignment="1">
      <alignment horizontal="right"/>
      <protection/>
    </xf>
    <xf numFmtId="37" fontId="20" fillId="0" borderId="55" xfId="1042" applyNumberFormat="1" applyFont="1" applyFill="1" applyBorder="1">
      <alignment/>
      <protection/>
    </xf>
    <xf numFmtId="37" fontId="20" fillId="0" borderId="50" xfId="1042" applyNumberFormat="1" applyFont="1" applyFill="1" applyBorder="1" applyAlignment="1">
      <alignment horizontal="left"/>
      <protection/>
    </xf>
    <xf numFmtId="37" fontId="20" fillId="0" borderId="49" xfId="1042" applyNumberFormat="1" applyFont="1" applyFill="1" applyBorder="1" applyAlignment="1">
      <alignment horizontal="left"/>
      <protection/>
    </xf>
    <xf numFmtId="37" fontId="18" fillId="0" borderId="47" xfId="1042" applyNumberFormat="1" applyFont="1" applyFill="1" applyBorder="1" applyAlignment="1">
      <alignment horizontal="right"/>
      <protection/>
    </xf>
    <xf numFmtId="165" fontId="20" fillId="0" borderId="47" xfId="1042" applyNumberFormat="1" applyFont="1" applyFill="1" applyBorder="1" applyAlignment="1">
      <alignment horizontal="right"/>
      <protection/>
    </xf>
    <xf numFmtId="165" fontId="20" fillId="0" borderId="48" xfId="1042" applyNumberFormat="1" applyFont="1" applyFill="1" applyBorder="1" applyAlignment="1">
      <alignment horizontal="right"/>
      <protection/>
    </xf>
    <xf numFmtId="165" fontId="20" fillId="0" borderId="0" xfId="1042" applyNumberFormat="1" applyFont="1" applyFill="1" applyBorder="1" applyAlignment="1">
      <alignment horizontal="right"/>
      <protection/>
    </xf>
    <xf numFmtId="37" fontId="17" fillId="0" borderId="50" xfId="1042" applyNumberFormat="1" applyFont="1" applyFill="1" applyBorder="1" applyAlignment="1">
      <alignment horizontal="left"/>
      <protection/>
    </xf>
    <xf numFmtId="37" fontId="17" fillId="0" borderId="55" xfId="1042" applyNumberFormat="1" applyFont="1" applyFill="1" applyBorder="1" applyAlignment="1">
      <alignment horizontal="left"/>
      <protection/>
    </xf>
    <xf numFmtId="37" fontId="18" fillId="0" borderId="56" xfId="1042" applyNumberFormat="1" applyFont="1" applyFill="1" applyBorder="1" applyAlignment="1">
      <alignment horizontal="right"/>
      <protection/>
    </xf>
    <xf numFmtId="37" fontId="17" fillId="0" borderId="0" xfId="1042" applyNumberFormat="1" applyFont="1" applyFill="1" applyBorder="1">
      <alignment/>
      <protection/>
    </xf>
    <xf numFmtId="37" fontId="17" fillId="0" borderId="51" xfId="1042" applyNumberFormat="1" applyFont="1" applyFill="1" applyBorder="1">
      <alignment/>
      <protection/>
    </xf>
    <xf numFmtId="37" fontId="18" fillId="0" borderId="0" xfId="1042" applyNumberFormat="1" applyFont="1" applyFill="1" applyBorder="1" applyAlignment="1" quotePrefix="1">
      <alignment horizontal="right"/>
      <protection/>
    </xf>
    <xf numFmtId="3" fontId="17" fillId="0" borderId="0" xfId="0" applyNumberFormat="1" applyFont="1" applyFill="1" applyBorder="1" applyAlignment="1">
      <alignment/>
    </xf>
    <xf numFmtId="0" fontId="18" fillId="0" borderId="0" xfId="0" applyFont="1" applyBorder="1" applyAlignment="1">
      <alignment horizontal="right"/>
    </xf>
    <xf numFmtId="166" fontId="17" fillId="0" borderId="0" xfId="146" applyNumberFormat="1" applyFont="1" applyFill="1" applyBorder="1" applyAlignment="1" quotePrefix="1">
      <alignment horizontal="right"/>
    </xf>
    <xf numFmtId="166" fontId="17" fillId="0" borderId="0" xfId="146" applyNumberFormat="1" applyFont="1" applyFill="1" applyBorder="1" applyAlignment="1">
      <alignment horizontal="right"/>
    </xf>
    <xf numFmtId="165" fontId="18" fillId="0" borderId="0" xfId="1288" applyNumberFormat="1" applyFont="1" applyFill="1" applyBorder="1" applyAlignment="1">
      <alignment horizontal="right"/>
    </xf>
    <xf numFmtId="165" fontId="18" fillId="0" borderId="53" xfId="1288" applyNumberFormat="1" applyFont="1" applyFill="1" applyBorder="1" applyAlignment="1">
      <alignment horizontal="right"/>
    </xf>
    <xf numFmtId="0" fontId="18" fillId="0" borderId="56" xfId="0" applyFont="1" applyFill="1" applyBorder="1" applyAlignment="1">
      <alignment horizontal="right"/>
    </xf>
    <xf numFmtId="37" fontId="17" fillId="0" borderId="0" xfId="1042" applyNumberFormat="1" applyFont="1" applyFill="1">
      <alignment/>
      <protection/>
    </xf>
    <xf numFmtId="37" fontId="18" fillId="0" borderId="0" xfId="1042" applyNumberFormat="1" applyFont="1" applyFill="1" applyAlignment="1">
      <alignment horizontal="right"/>
      <protection/>
    </xf>
    <xf numFmtId="3" fontId="17" fillId="0" borderId="0" xfId="0" applyNumberFormat="1" applyFont="1" applyFill="1" applyAlignment="1">
      <alignment/>
    </xf>
    <xf numFmtId="37" fontId="17" fillId="65" borderId="0" xfId="1042" applyNumberFormat="1" applyFont="1" applyFill="1">
      <alignment/>
      <protection/>
    </xf>
    <xf numFmtId="37" fontId="18" fillId="65" borderId="0" xfId="1042" applyNumberFormat="1" applyFont="1" applyFill="1" applyAlignment="1">
      <alignment horizontal="right"/>
      <protection/>
    </xf>
    <xf numFmtId="22" fontId="17" fillId="67" borderId="47" xfId="1042" applyNumberFormat="1" applyFont="1" applyFill="1" applyBorder="1">
      <alignment/>
      <protection/>
    </xf>
    <xf numFmtId="37" fontId="17" fillId="67" borderId="47" xfId="1042" applyNumberFormat="1" applyFont="1" applyFill="1" applyBorder="1">
      <alignment/>
      <protection/>
    </xf>
    <xf numFmtId="37" fontId="20" fillId="67" borderId="48" xfId="1042" applyNumberFormat="1" applyFont="1" applyFill="1" applyBorder="1" applyAlignment="1">
      <alignment horizontal="right"/>
      <protection/>
    </xf>
    <xf numFmtId="37" fontId="17" fillId="67" borderId="50" xfId="1042" applyNumberFormat="1" applyFont="1" applyFill="1" applyBorder="1">
      <alignment/>
      <protection/>
    </xf>
    <xf numFmtId="37" fontId="17" fillId="67" borderId="0" xfId="1042" applyNumberFormat="1" applyFont="1" applyFill="1" applyBorder="1">
      <alignment/>
      <protection/>
    </xf>
    <xf numFmtId="0" fontId="21" fillId="0" borderId="50" xfId="1042" applyFont="1" applyFill="1" applyBorder="1">
      <alignment/>
      <protection/>
    </xf>
    <xf numFmtId="3" fontId="17" fillId="0" borderId="0" xfId="0" applyNumberFormat="1" applyFont="1" applyFill="1" applyBorder="1" applyAlignment="1">
      <alignment horizontal="right"/>
    </xf>
    <xf numFmtId="3" fontId="17" fillId="0" borderId="51" xfId="0" applyNumberFormat="1" applyFont="1" applyFill="1" applyBorder="1" applyAlignment="1">
      <alignment horizontal="right"/>
    </xf>
    <xf numFmtId="3" fontId="17" fillId="0" borderId="47" xfId="0" applyNumberFormat="1" applyFont="1" applyFill="1" applyBorder="1" applyAlignment="1">
      <alignment horizontal="right"/>
    </xf>
    <xf numFmtId="3" fontId="17" fillId="0" borderId="48" xfId="0" applyNumberFormat="1" applyFont="1" applyFill="1" applyBorder="1" applyAlignment="1">
      <alignment horizontal="right"/>
    </xf>
    <xf numFmtId="165" fontId="22" fillId="0" borderId="0" xfId="1288" applyNumberFormat="1" applyFont="1" applyFill="1" applyBorder="1" applyAlignment="1">
      <alignment horizontal="right"/>
    </xf>
    <xf numFmtId="37" fontId="17" fillId="0" borderId="49" xfId="1042" applyNumberFormat="1" applyFont="1" applyFill="1" applyBorder="1">
      <alignment/>
      <protection/>
    </xf>
    <xf numFmtId="166" fontId="17" fillId="0" borderId="0" xfId="1042" applyNumberFormat="1" applyFont="1" applyFill="1">
      <alignment/>
      <protection/>
    </xf>
    <xf numFmtId="166" fontId="17" fillId="0" borderId="51" xfId="0" applyNumberFormat="1" applyFont="1" applyFill="1" applyBorder="1" applyAlignment="1">
      <alignment/>
    </xf>
    <xf numFmtId="166" fontId="17" fillId="0" borderId="51" xfId="1042" applyNumberFormat="1" applyFont="1" applyFill="1" applyBorder="1">
      <alignment/>
      <protection/>
    </xf>
    <xf numFmtId="3" fontId="20" fillId="0" borderId="0" xfId="0" applyNumberFormat="1" applyFont="1" applyFill="1" applyBorder="1" applyAlignment="1">
      <alignment/>
    </xf>
    <xf numFmtId="0" fontId="17" fillId="0" borderId="0" xfId="0" applyFont="1" applyFill="1" applyAlignment="1">
      <alignment/>
    </xf>
    <xf numFmtId="0" fontId="17" fillId="0" borderId="0" xfId="0" applyFont="1" applyFill="1" applyBorder="1" applyAlignment="1">
      <alignment/>
    </xf>
    <xf numFmtId="0" fontId="17" fillId="0" borderId="0" xfId="0" applyFont="1" applyAlignment="1">
      <alignment/>
    </xf>
    <xf numFmtId="37" fontId="17" fillId="0" borderId="0" xfId="1042" applyNumberFormat="1" applyFont="1" applyFill="1" applyBorder="1" applyAlignment="1" quotePrefix="1">
      <alignment horizontal="left"/>
      <protection/>
    </xf>
    <xf numFmtId="0" fontId="23" fillId="0" borderId="0" xfId="0" applyFont="1" applyFill="1" applyAlignment="1">
      <alignment/>
    </xf>
    <xf numFmtId="0" fontId="24" fillId="0" borderId="0" xfId="0" applyFont="1" applyAlignment="1">
      <alignment/>
    </xf>
    <xf numFmtId="0" fontId="23" fillId="0" borderId="0" xfId="0" applyFont="1" applyAlignment="1">
      <alignment/>
    </xf>
    <xf numFmtId="0" fontId="14" fillId="0" borderId="0" xfId="1042" applyFont="1" applyFill="1" applyBorder="1">
      <alignment/>
      <protection/>
    </xf>
    <xf numFmtId="0" fontId="14" fillId="0" borderId="0" xfId="1042" applyFont="1" applyFill="1" applyBorder="1" applyAlignment="1">
      <alignment horizontal="left"/>
      <protection/>
    </xf>
    <xf numFmtId="22" fontId="20" fillId="0" borderId="0" xfId="1042" applyNumberFormat="1" applyFont="1" applyFill="1" applyBorder="1" applyAlignment="1">
      <alignment horizontal="right"/>
      <protection/>
    </xf>
    <xf numFmtId="37" fontId="18" fillId="67" borderId="56" xfId="1042" applyNumberFormat="1" applyFont="1" applyFill="1" applyBorder="1" applyAlignment="1">
      <alignment horizontal="right"/>
      <protection/>
    </xf>
    <xf numFmtId="37" fontId="17" fillId="67" borderId="56" xfId="1042" applyNumberFormat="1" applyFont="1" applyFill="1" applyBorder="1">
      <alignment/>
      <protection/>
    </xf>
    <xf numFmtId="0" fontId="21" fillId="0" borderId="57" xfId="1042" applyFont="1" applyFill="1" applyBorder="1">
      <alignment/>
      <protection/>
    </xf>
    <xf numFmtId="0" fontId="18" fillId="0" borderId="58" xfId="1042" applyFont="1" applyFill="1" applyBorder="1" applyAlignment="1">
      <alignment horizontal="right"/>
      <protection/>
    </xf>
    <xf numFmtId="37" fontId="17" fillId="0" borderId="58" xfId="1042" applyNumberFormat="1" applyFont="1" applyFill="1" applyBorder="1">
      <alignment/>
      <protection/>
    </xf>
    <xf numFmtId="0" fontId="17" fillId="0" borderId="58" xfId="1042" applyFont="1" applyFill="1" applyBorder="1" applyAlignment="1">
      <alignment horizontal="right"/>
      <protection/>
    </xf>
    <xf numFmtId="0" fontId="17" fillId="0" borderId="59" xfId="1042" applyFont="1" applyFill="1" applyBorder="1" applyAlignment="1">
      <alignment horizontal="right"/>
      <protection/>
    </xf>
    <xf numFmtId="1" fontId="17" fillId="0" borderId="58" xfId="0" applyNumberFormat="1" applyFont="1" applyFill="1" applyBorder="1" applyAlignment="1" quotePrefix="1">
      <alignment horizontal="right"/>
    </xf>
    <xf numFmtId="1" fontId="17" fillId="0" borderId="59" xfId="0" applyNumberFormat="1" applyFont="1" applyFill="1" applyBorder="1" applyAlignment="1" quotePrefix="1">
      <alignment horizontal="right"/>
    </xf>
    <xf numFmtId="0" fontId="20" fillId="0" borderId="50" xfId="1042" applyFont="1" applyFill="1" applyBorder="1">
      <alignment/>
      <protection/>
    </xf>
    <xf numFmtId="165" fontId="17" fillId="0" borderId="0" xfId="0" applyNumberFormat="1" applyFont="1" applyFill="1" applyBorder="1" applyAlignment="1">
      <alignment horizontal="right"/>
    </xf>
    <xf numFmtId="165" fontId="17" fillId="0" borderId="51" xfId="0" applyNumberFormat="1" applyFont="1" applyFill="1" applyBorder="1" applyAlignment="1">
      <alignment horizontal="right"/>
    </xf>
    <xf numFmtId="0" fontId="20" fillId="0" borderId="60" xfId="1042" applyFont="1" applyFill="1" applyBorder="1">
      <alignment/>
      <protection/>
    </xf>
    <xf numFmtId="0" fontId="18" fillId="0" borderId="61" xfId="1042" applyFont="1" applyFill="1" applyBorder="1" applyAlignment="1">
      <alignment horizontal="right"/>
      <protection/>
    </xf>
    <xf numFmtId="166" fontId="17" fillId="0" borderId="61" xfId="1042" applyNumberFormat="1" applyFont="1" applyFill="1" applyBorder="1">
      <alignment/>
      <protection/>
    </xf>
    <xf numFmtId="0" fontId="17" fillId="0" borderId="58" xfId="1042" applyFont="1" applyFill="1" applyBorder="1" applyAlignment="1" quotePrefix="1">
      <alignment horizontal="right"/>
      <protection/>
    </xf>
    <xf numFmtId="0" fontId="17" fillId="0" borderId="59" xfId="1042" applyFont="1" applyFill="1" applyBorder="1" applyAlignment="1" quotePrefix="1">
      <alignment horizontal="right"/>
      <protection/>
    </xf>
    <xf numFmtId="166" fontId="20" fillId="0" borderId="61" xfId="0" applyNumberFormat="1" applyFont="1" applyFill="1" applyBorder="1" applyAlignment="1">
      <alignment horizontal="right"/>
    </xf>
    <xf numFmtId="166" fontId="20" fillId="0" borderId="62" xfId="0" applyNumberFormat="1" applyFont="1" applyFill="1" applyBorder="1" applyAlignment="1">
      <alignment horizontal="right"/>
    </xf>
    <xf numFmtId="37" fontId="17" fillId="0" borderId="61" xfId="1042" applyNumberFormat="1" applyFont="1" applyFill="1" applyBorder="1">
      <alignment/>
      <protection/>
    </xf>
    <xf numFmtId="166" fontId="17" fillId="0" borderId="0" xfId="1042" applyNumberFormat="1" applyFont="1" applyFill="1" applyBorder="1">
      <alignment/>
      <protection/>
    </xf>
    <xf numFmtId="1" fontId="17" fillId="0" borderId="59" xfId="1042" applyNumberFormat="1" applyFont="1" applyFill="1" applyBorder="1" applyAlignment="1" quotePrefix="1">
      <alignment horizontal="right"/>
      <protection/>
    </xf>
    <xf numFmtId="3" fontId="20" fillId="0" borderId="60" xfId="0" applyNumberFormat="1" applyFont="1" applyFill="1" applyBorder="1" applyAlignment="1">
      <alignment/>
    </xf>
    <xf numFmtId="3" fontId="18" fillId="0" borderId="61" xfId="0" applyNumberFormat="1" applyFont="1" applyFill="1" applyBorder="1" applyAlignment="1">
      <alignment horizontal="right"/>
    </xf>
    <xf numFmtId="166" fontId="20" fillId="0" borderId="61" xfId="1042" applyNumberFormat="1" applyFont="1" applyFill="1" applyBorder="1" applyAlignment="1">
      <alignment horizontal="right"/>
      <protection/>
    </xf>
    <xf numFmtId="166" fontId="20" fillId="0" borderId="62" xfId="1042" applyNumberFormat="1" applyFont="1" applyFill="1" applyBorder="1" applyAlignment="1">
      <alignment horizontal="right"/>
      <protection/>
    </xf>
    <xf numFmtId="165" fontId="17" fillId="0" borderId="0" xfId="1042" applyNumberFormat="1" applyFont="1" applyFill="1" applyBorder="1" applyAlignment="1">
      <alignment horizontal="right"/>
      <protection/>
    </xf>
    <xf numFmtId="166" fontId="17" fillId="0" borderId="54" xfId="1042" applyNumberFormat="1" applyFont="1" applyFill="1" applyBorder="1" applyAlignment="1">
      <alignment horizontal="right"/>
      <protection/>
    </xf>
    <xf numFmtId="0" fontId="17" fillId="0" borderId="50" xfId="1042" applyFont="1" applyFill="1" applyBorder="1" applyAlignment="1">
      <alignment horizontal="left" indent="1"/>
      <protection/>
    </xf>
    <xf numFmtId="165" fontId="20" fillId="0" borderId="61" xfId="1042" applyNumberFormat="1" applyFont="1" applyFill="1" applyBorder="1" applyAlignment="1">
      <alignment horizontal="right"/>
      <protection/>
    </xf>
    <xf numFmtId="3" fontId="17" fillId="65" borderId="52" xfId="0" applyNumberFormat="1" applyFont="1" applyFill="1" applyBorder="1" applyAlignment="1">
      <alignment/>
    </xf>
    <xf numFmtId="0" fontId="14" fillId="67" borderId="47" xfId="1042" applyFont="1" applyFill="1" applyBorder="1">
      <alignment/>
      <protection/>
    </xf>
    <xf numFmtId="37" fontId="17" fillId="0" borderId="0" xfId="1042" applyNumberFormat="1" applyFont="1" applyFill="1" applyBorder="1" applyAlignment="1">
      <alignment horizontal="right"/>
      <protection/>
    </xf>
    <xf numFmtId="166" fontId="17" fillId="0" borderId="50" xfId="0" applyNumberFormat="1" applyFont="1" applyFill="1" applyBorder="1" applyAlignment="1">
      <alignment horizontal="right"/>
    </xf>
    <xf numFmtId="166" fontId="17" fillId="0" borderId="52" xfId="0" applyNumberFormat="1" applyFont="1" applyFill="1" applyBorder="1" applyAlignment="1">
      <alignment horizontal="right"/>
    </xf>
    <xf numFmtId="3" fontId="14" fillId="0" borderId="0" xfId="0" applyNumberFormat="1" applyFont="1" applyFill="1" applyBorder="1" applyAlignment="1">
      <alignment/>
    </xf>
    <xf numFmtId="0" fontId="14" fillId="0" borderId="0" xfId="1042" applyFont="1" applyFill="1" applyBorder="1" applyAlignment="1">
      <alignment horizontal="right"/>
      <protection/>
    </xf>
    <xf numFmtId="37" fontId="20" fillId="0" borderId="0" xfId="1042" applyNumberFormat="1" applyFont="1" applyFill="1" applyAlignment="1">
      <alignment horizontal="right"/>
      <protection/>
    </xf>
    <xf numFmtId="37" fontId="19" fillId="0" borderId="0" xfId="1042" applyNumberFormat="1" applyFont="1" applyFill="1">
      <alignment/>
      <protection/>
    </xf>
    <xf numFmtId="37" fontId="17" fillId="67" borderId="47" xfId="1042" applyNumberFormat="1" applyFont="1" applyFill="1" applyBorder="1" applyAlignment="1">
      <alignment horizontal="right"/>
      <protection/>
    </xf>
    <xf numFmtId="0" fontId="19" fillId="67" borderId="48" xfId="1042" applyFont="1" applyFill="1" applyBorder="1" applyAlignment="1">
      <alignment horizontal="right"/>
      <protection/>
    </xf>
    <xf numFmtId="37" fontId="17" fillId="67" borderId="0" xfId="1042" applyNumberFormat="1" applyFont="1" applyFill="1" applyBorder="1" applyAlignment="1">
      <alignment horizontal="right"/>
      <protection/>
    </xf>
    <xf numFmtId="37" fontId="19" fillId="67" borderId="0" xfId="1042" applyNumberFormat="1" applyFont="1" applyFill="1" applyBorder="1" applyAlignment="1">
      <alignment horizontal="right"/>
      <protection/>
    </xf>
    <xf numFmtId="37" fontId="19" fillId="67" borderId="56" xfId="1042" applyNumberFormat="1" applyFont="1" applyFill="1" applyBorder="1" applyAlignment="1">
      <alignment horizontal="right"/>
      <protection/>
    </xf>
    <xf numFmtId="37" fontId="17" fillId="67" borderId="56" xfId="1042" applyNumberFormat="1" applyFont="1" applyFill="1" applyBorder="1" applyAlignment="1">
      <alignment horizontal="right"/>
      <protection/>
    </xf>
    <xf numFmtId="37" fontId="17" fillId="67" borderId="63" xfId="1042" applyNumberFormat="1" applyFont="1" applyFill="1" applyBorder="1" applyAlignment="1">
      <alignment horizontal="right"/>
      <protection/>
    </xf>
    <xf numFmtId="165" fontId="17" fillId="0" borderId="0" xfId="1042" applyNumberFormat="1" applyFont="1" applyFill="1" applyBorder="1">
      <alignment/>
      <protection/>
    </xf>
    <xf numFmtId="3" fontId="17" fillId="0" borderId="0" xfId="1042" applyNumberFormat="1" applyFont="1" applyFill="1" applyBorder="1">
      <alignment/>
      <protection/>
    </xf>
    <xf numFmtId="166" fontId="17" fillId="0" borderId="64" xfId="1042" applyNumberFormat="1" applyFont="1" applyFill="1" applyBorder="1" applyAlignment="1">
      <alignment horizontal="right"/>
      <protection/>
    </xf>
    <xf numFmtId="166" fontId="17" fillId="0" borderId="53" xfId="1042" applyNumberFormat="1" applyFont="1" applyFill="1" applyBorder="1" applyAlignment="1">
      <alignment horizontal="right"/>
      <protection/>
    </xf>
    <xf numFmtId="166" fontId="17" fillId="0" borderId="65" xfId="1042" applyNumberFormat="1" applyFont="1" applyFill="1" applyBorder="1" applyAlignment="1">
      <alignment horizontal="right"/>
      <protection/>
    </xf>
    <xf numFmtId="165" fontId="20" fillId="0" borderId="0" xfId="1042" applyNumberFormat="1" applyFont="1" applyFill="1" applyBorder="1">
      <alignment/>
      <protection/>
    </xf>
    <xf numFmtId="166" fontId="20" fillId="0" borderId="64" xfId="1042" applyNumberFormat="1" applyFont="1" applyFill="1" applyBorder="1" applyAlignment="1">
      <alignment horizontal="right"/>
      <protection/>
    </xf>
    <xf numFmtId="3" fontId="20" fillId="0" borderId="0" xfId="1042" applyNumberFormat="1" applyFont="1" applyFill="1" applyBorder="1">
      <alignment/>
      <protection/>
    </xf>
    <xf numFmtId="37" fontId="20" fillId="0" borderId="0" xfId="1042" applyNumberFormat="1" applyFont="1" applyFill="1">
      <alignment/>
      <protection/>
    </xf>
    <xf numFmtId="166" fontId="20" fillId="0" borderId="53" xfId="1042" applyNumberFormat="1" applyFont="1" applyFill="1" applyBorder="1" applyAlignment="1">
      <alignment horizontal="right"/>
      <protection/>
    </xf>
    <xf numFmtId="166" fontId="20" fillId="0" borderId="53" xfId="0" applyNumberFormat="1" applyFont="1" applyFill="1" applyBorder="1" applyAlignment="1">
      <alignment horizontal="right"/>
    </xf>
    <xf numFmtId="166" fontId="20" fillId="0" borderId="65" xfId="1042" applyNumberFormat="1" applyFont="1" applyFill="1" applyBorder="1" applyAlignment="1">
      <alignment horizontal="right"/>
      <protection/>
    </xf>
    <xf numFmtId="166" fontId="20" fillId="0" borderId="61" xfId="1042" applyNumberFormat="1" applyFont="1" applyFill="1" applyBorder="1">
      <alignment/>
      <protection/>
    </xf>
    <xf numFmtId="166" fontId="20" fillId="0" borderId="66" xfId="1042" applyNumberFormat="1" applyFont="1" applyFill="1" applyBorder="1" applyAlignment="1">
      <alignment horizontal="right"/>
      <protection/>
    </xf>
    <xf numFmtId="166" fontId="17" fillId="65" borderId="0" xfId="1042" applyNumberFormat="1" applyFont="1" applyFill="1" applyBorder="1">
      <alignment/>
      <protection/>
    </xf>
    <xf numFmtId="0" fontId="19" fillId="0" borderId="0" xfId="0" applyFont="1" applyFill="1" applyBorder="1" applyAlignment="1">
      <alignment/>
    </xf>
    <xf numFmtId="165" fontId="26" fillId="0" borderId="0" xfId="1042" applyNumberFormat="1" applyFont="1" applyFill="1" applyBorder="1">
      <alignment/>
      <protection/>
    </xf>
    <xf numFmtId="165" fontId="26" fillId="0" borderId="0" xfId="1042" applyNumberFormat="1" applyFont="1" applyFill="1" applyBorder="1" applyAlignment="1">
      <alignment horizontal="right"/>
      <protection/>
    </xf>
    <xf numFmtId="3" fontId="19" fillId="0" borderId="0" xfId="1042" applyNumberFormat="1" applyFont="1" applyFill="1" applyBorder="1">
      <alignment/>
      <protection/>
    </xf>
    <xf numFmtId="3" fontId="17" fillId="0" borderId="0" xfId="1042" applyNumberFormat="1" applyFont="1" applyFill="1" applyBorder="1" applyAlignment="1">
      <alignment horizontal="right"/>
      <protection/>
    </xf>
    <xf numFmtId="3" fontId="14" fillId="0" borderId="56" xfId="0" applyNumberFormat="1" applyFont="1" applyFill="1" applyBorder="1" applyAlignment="1">
      <alignment/>
    </xf>
    <xf numFmtId="0" fontId="14" fillId="0" borderId="56" xfId="1042" applyFont="1" applyFill="1" applyBorder="1" applyAlignment="1">
      <alignment horizontal="left"/>
      <protection/>
    </xf>
    <xf numFmtId="3" fontId="17" fillId="0" borderId="56" xfId="0" applyNumberFormat="1" applyFont="1" applyFill="1" applyBorder="1" applyAlignment="1">
      <alignment/>
    </xf>
    <xf numFmtId="22" fontId="20" fillId="0" borderId="56" xfId="1042" applyNumberFormat="1" applyFont="1" applyFill="1" applyBorder="1" applyAlignment="1">
      <alignment horizontal="right"/>
      <protection/>
    </xf>
    <xf numFmtId="3" fontId="21" fillId="67" borderId="55" xfId="0" applyNumberFormat="1" applyFont="1" applyFill="1" applyBorder="1" applyAlignment="1">
      <alignment/>
    </xf>
    <xf numFmtId="3" fontId="19" fillId="67" borderId="0" xfId="0" applyNumberFormat="1" applyFont="1" applyFill="1" applyBorder="1" applyAlignment="1">
      <alignment horizontal="right" wrapText="1"/>
    </xf>
    <xf numFmtId="3" fontId="19" fillId="67" borderId="59" xfId="0" applyNumberFormat="1" applyFont="1" applyFill="1" applyBorder="1" applyAlignment="1">
      <alignment horizontal="right" wrapText="1"/>
    </xf>
    <xf numFmtId="3" fontId="19" fillId="0" borderId="0" xfId="0" applyNumberFormat="1" applyFont="1" applyFill="1" applyAlignment="1">
      <alignment/>
    </xf>
    <xf numFmtId="0" fontId="27" fillId="0" borderId="67" xfId="1042" applyFont="1" applyFill="1" applyBorder="1">
      <alignment/>
      <protection/>
    </xf>
    <xf numFmtId="0" fontId="17" fillId="0" borderId="49" xfId="1042" applyFont="1" applyFill="1" applyBorder="1" applyAlignment="1" quotePrefix="1">
      <alignment horizontal="right"/>
      <protection/>
    </xf>
    <xf numFmtId="0" fontId="17" fillId="0" borderId="48" xfId="1042" applyFont="1" applyFill="1" applyBorder="1" applyAlignment="1" quotePrefix="1">
      <alignment horizontal="right"/>
      <protection/>
    </xf>
    <xf numFmtId="165" fontId="17" fillId="0" borderId="50" xfId="0" applyNumberFormat="1" applyFont="1" applyFill="1" applyBorder="1" applyAlignment="1">
      <alignment horizontal="right"/>
    </xf>
    <xf numFmtId="165" fontId="20" fillId="0" borderId="50" xfId="0" applyNumberFormat="1" applyFont="1" applyFill="1" applyBorder="1" applyAlignment="1">
      <alignment horizontal="right"/>
    </xf>
    <xf numFmtId="165" fontId="20" fillId="0" borderId="0" xfId="0" applyNumberFormat="1" applyFont="1" applyFill="1" applyBorder="1" applyAlignment="1">
      <alignment horizontal="right"/>
    </xf>
    <xf numFmtId="165" fontId="20" fillId="0" borderId="51" xfId="0" applyNumberFormat="1" applyFont="1" applyFill="1" applyBorder="1" applyAlignment="1">
      <alignment horizontal="right"/>
    </xf>
    <xf numFmtId="0" fontId="20" fillId="0" borderId="0" xfId="1042" applyFont="1" applyFill="1">
      <alignment/>
      <protection/>
    </xf>
    <xf numFmtId="166" fontId="20" fillId="0" borderId="50" xfId="0" applyNumberFormat="1" applyFont="1" applyFill="1" applyBorder="1" applyAlignment="1">
      <alignment horizontal="right"/>
    </xf>
    <xf numFmtId="166" fontId="20" fillId="0" borderId="0" xfId="0" applyNumberFormat="1" applyFont="1" applyFill="1" applyBorder="1" applyAlignment="1">
      <alignment horizontal="right"/>
    </xf>
    <xf numFmtId="166" fontId="20" fillId="0" borderId="51" xfId="0" applyNumberFormat="1" applyFont="1" applyFill="1" applyBorder="1" applyAlignment="1">
      <alignment horizontal="right"/>
    </xf>
    <xf numFmtId="3" fontId="20" fillId="0" borderId="0" xfId="0" applyNumberFormat="1" applyFont="1" applyFill="1" applyAlignment="1">
      <alignment/>
    </xf>
    <xf numFmtId="0" fontId="17" fillId="0" borderId="0" xfId="1042" applyFont="1" applyFill="1">
      <alignment/>
      <protection/>
    </xf>
    <xf numFmtId="3" fontId="17" fillId="0" borderId="50" xfId="1041" applyNumberFormat="1" applyFont="1" applyFill="1" applyBorder="1">
      <alignment/>
      <protection/>
    </xf>
    <xf numFmtId="166" fontId="20" fillId="0" borderId="60" xfId="0" applyNumberFormat="1" applyFont="1" applyFill="1" applyBorder="1" applyAlignment="1">
      <alignment horizontal="right"/>
    </xf>
    <xf numFmtId="166" fontId="21" fillId="0" borderId="49" xfId="0" applyNumberFormat="1" applyFont="1" applyFill="1" applyBorder="1" applyAlignment="1">
      <alignment horizontal="right"/>
    </xf>
    <xf numFmtId="166" fontId="21" fillId="0" borderId="47" xfId="0" applyNumberFormat="1" applyFont="1" applyFill="1" applyBorder="1" applyAlignment="1">
      <alignment horizontal="right"/>
    </xf>
    <xf numFmtId="166" fontId="21" fillId="0" borderId="48" xfId="0" applyNumberFormat="1" applyFont="1" applyFill="1" applyBorder="1" applyAlignment="1">
      <alignment horizontal="right"/>
    </xf>
    <xf numFmtId="166" fontId="17" fillId="0" borderId="50" xfId="0" applyNumberFormat="1" applyFont="1" applyFill="1" applyBorder="1" applyAlignment="1">
      <alignment/>
    </xf>
    <xf numFmtId="166" fontId="17" fillId="0" borderId="0" xfId="0" applyNumberFormat="1" applyFont="1" applyFill="1" applyBorder="1" applyAlignment="1">
      <alignment/>
    </xf>
    <xf numFmtId="166" fontId="20" fillId="0" borderId="60" xfId="0" applyNumberFormat="1" applyFont="1" applyFill="1" applyBorder="1" applyAlignment="1">
      <alignment/>
    </xf>
    <xf numFmtId="166" fontId="20" fillId="0" borderId="61" xfId="0" applyNumberFormat="1" applyFont="1" applyFill="1" applyBorder="1" applyAlignment="1">
      <alignment/>
    </xf>
    <xf numFmtId="166" fontId="20" fillId="0" borderId="62" xfId="0" applyNumberFormat="1" applyFont="1" applyFill="1" applyBorder="1" applyAlignment="1">
      <alignment/>
    </xf>
    <xf numFmtId="3" fontId="21" fillId="0" borderId="68" xfId="0" applyNumberFormat="1" applyFont="1" applyFill="1" applyBorder="1" applyAlignment="1">
      <alignment/>
    </xf>
    <xf numFmtId="166" fontId="21" fillId="0" borderId="57" xfId="0" applyNumberFormat="1" applyFont="1" applyFill="1" applyBorder="1" applyAlignment="1">
      <alignment horizontal="right"/>
    </xf>
    <xf numFmtId="166" fontId="21" fillId="0" borderId="58" xfId="0" applyNumberFormat="1" applyFont="1" applyFill="1" applyBorder="1" applyAlignment="1">
      <alignment horizontal="right"/>
    </xf>
    <xf numFmtId="166" fontId="21" fillId="0" borderId="59" xfId="0" applyNumberFormat="1" applyFont="1" applyFill="1" applyBorder="1" applyAlignment="1">
      <alignment horizontal="right"/>
    </xf>
    <xf numFmtId="3" fontId="21" fillId="67" borderId="57" xfId="0" applyNumberFormat="1" applyFont="1" applyFill="1" applyBorder="1" applyAlignment="1">
      <alignment/>
    </xf>
    <xf numFmtId="3" fontId="19" fillId="67" borderId="58" xfId="0" applyNumberFormat="1" applyFont="1" applyFill="1" applyBorder="1" applyAlignment="1">
      <alignment horizontal="right" wrapText="1"/>
    </xf>
    <xf numFmtId="37" fontId="19" fillId="67" borderId="0" xfId="1042" applyNumberFormat="1" applyFont="1" applyFill="1" applyBorder="1">
      <alignment/>
      <protection/>
    </xf>
    <xf numFmtId="37" fontId="17" fillId="67" borderId="51" xfId="1042" applyNumberFormat="1" applyFont="1" applyFill="1" applyBorder="1">
      <alignment/>
      <protection/>
    </xf>
    <xf numFmtId="0" fontId="20" fillId="0" borderId="0" xfId="1042" applyFont="1" applyFill="1" applyBorder="1">
      <alignment/>
      <protection/>
    </xf>
    <xf numFmtId="37" fontId="20" fillId="0" borderId="0" xfId="1042" applyNumberFormat="1" applyFont="1" applyFill="1" applyBorder="1">
      <alignment/>
      <protection/>
    </xf>
    <xf numFmtId="0" fontId="17" fillId="0" borderId="0" xfId="1042" applyFont="1" applyFill="1" applyBorder="1">
      <alignment/>
      <protection/>
    </xf>
    <xf numFmtId="0" fontId="17" fillId="0" borderId="53" xfId="1042" applyFont="1" applyFill="1" applyBorder="1">
      <alignment/>
      <protection/>
    </xf>
    <xf numFmtId="37" fontId="20" fillId="0" borderId="56" xfId="1042" applyNumberFormat="1" applyFont="1" applyFill="1" applyBorder="1">
      <alignment/>
      <protection/>
    </xf>
    <xf numFmtId="166" fontId="20" fillId="0" borderId="56" xfId="179" applyNumberFormat="1" applyFont="1" applyFill="1" applyBorder="1" applyAlignment="1">
      <alignment horizontal="right"/>
    </xf>
    <xf numFmtId="1" fontId="17" fillId="0" borderId="0" xfId="0" applyNumberFormat="1" applyFont="1" applyFill="1" applyBorder="1" applyAlignment="1">
      <alignment horizontal="right" wrapText="1"/>
    </xf>
    <xf numFmtId="0" fontId="20" fillId="0" borderId="55" xfId="1042" applyFont="1" applyFill="1" applyBorder="1">
      <alignment/>
      <protection/>
    </xf>
    <xf numFmtId="0" fontId="20" fillId="0" borderId="56" xfId="1042" applyFont="1" applyFill="1" applyBorder="1">
      <alignment/>
      <protection/>
    </xf>
    <xf numFmtId="0" fontId="17" fillId="0" borderId="56" xfId="0" applyNumberFormat="1" applyFont="1" applyFill="1" applyBorder="1" applyAlignment="1">
      <alignment/>
    </xf>
    <xf numFmtId="0" fontId="17" fillId="0" borderId="0" xfId="0" applyNumberFormat="1" applyFont="1" applyFill="1" applyBorder="1" applyAlignment="1">
      <alignment/>
    </xf>
    <xf numFmtId="37" fontId="17" fillId="67" borderId="0" xfId="1042" applyNumberFormat="1" applyFont="1" applyFill="1" applyBorder="1" applyAlignment="1">
      <alignment horizontal="right" wrapText="1"/>
      <protection/>
    </xf>
    <xf numFmtId="37" fontId="17" fillId="67" borderId="51" xfId="1042" applyNumberFormat="1" applyFont="1" applyFill="1" applyBorder="1" applyAlignment="1">
      <alignment horizontal="right" wrapText="1"/>
      <protection/>
    </xf>
    <xf numFmtId="0" fontId="27" fillId="0" borderId="49" xfId="1042" applyFont="1" applyFill="1" applyBorder="1">
      <alignment/>
      <protection/>
    </xf>
    <xf numFmtId="0" fontId="20" fillId="0" borderId="50" xfId="0" applyFont="1" applyFill="1" applyBorder="1" applyAlignment="1">
      <alignment/>
    </xf>
    <xf numFmtId="0" fontId="17" fillId="0" borderId="50" xfId="0" applyFont="1" applyFill="1" applyBorder="1" applyAlignment="1">
      <alignment horizontal="left" indent="1"/>
    </xf>
    <xf numFmtId="0" fontId="17" fillId="0" borderId="69" xfId="0" applyFont="1" applyFill="1" applyBorder="1" applyAlignment="1">
      <alignment/>
    </xf>
    <xf numFmtId="166" fontId="17" fillId="0" borderId="70" xfId="1042" applyNumberFormat="1" applyFont="1" applyFill="1" applyBorder="1" applyAlignment="1">
      <alignment horizontal="right"/>
      <protection/>
    </xf>
    <xf numFmtId="0" fontId="17" fillId="0" borderId="69" xfId="0" applyFont="1" applyFill="1" applyBorder="1" applyAlignment="1">
      <alignment horizontal="left" indent="1"/>
    </xf>
    <xf numFmtId="0" fontId="20" fillId="0" borderId="71" xfId="0" applyFont="1" applyFill="1" applyBorder="1" applyAlignment="1">
      <alignment/>
    </xf>
    <xf numFmtId="166" fontId="20" fillId="0" borderId="72" xfId="1042" applyNumberFormat="1" applyFont="1" applyFill="1" applyBorder="1" applyAlignment="1">
      <alignment horizontal="right"/>
      <protection/>
    </xf>
    <xf numFmtId="166" fontId="20" fillId="0" borderId="73" xfId="1042" applyNumberFormat="1" applyFont="1" applyFill="1" applyBorder="1" applyAlignment="1">
      <alignment horizontal="right"/>
      <protection/>
    </xf>
    <xf numFmtId="166" fontId="20" fillId="0" borderId="74" xfId="1042" applyNumberFormat="1" applyFont="1" applyFill="1" applyBorder="1" applyAlignment="1">
      <alignment horizontal="right"/>
      <protection/>
    </xf>
    <xf numFmtId="37" fontId="17" fillId="0" borderId="69" xfId="1042" applyNumberFormat="1" applyFont="1" applyFill="1" applyBorder="1">
      <alignment/>
      <protection/>
    </xf>
    <xf numFmtId="37" fontId="17" fillId="0" borderId="70" xfId="1042" applyNumberFormat="1" applyFont="1" applyFill="1" applyBorder="1">
      <alignment/>
      <protection/>
    </xf>
    <xf numFmtId="0" fontId="20" fillId="0" borderId="60" xfId="0" applyFont="1" applyFill="1" applyBorder="1" applyAlignment="1">
      <alignment/>
    </xf>
    <xf numFmtId="0" fontId="27" fillId="0" borderId="50" xfId="1042" applyFont="1" applyFill="1" applyBorder="1">
      <alignment/>
      <protection/>
    </xf>
    <xf numFmtId="0" fontId="23" fillId="0" borderId="0" xfId="0" applyFont="1" applyFill="1" applyBorder="1" applyAlignment="1">
      <alignment/>
    </xf>
    <xf numFmtId="0" fontId="17" fillId="67" borderId="50" xfId="1042" applyNumberFormat="1" applyFont="1" applyFill="1" applyBorder="1">
      <alignment/>
      <protection/>
    </xf>
    <xf numFmtId="0" fontId="17" fillId="67" borderId="0" xfId="1042" applyNumberFormat="1" applyFont="1" applyFill="1" applyBorder="1" applyAlignment="1">
      <alignment horizontal="right"/>
      <protection/>
    </xf>
    <xf numFmtId="3" fontId="17" fillId="0" borderId="58" xfId="0" applyNumberFormat="1" applyFont="1" applyFill="1" applyBorder="1" applyAlignment="1">
      <alignment horizontal="right"/>
    </xf>
    <xf numFmtId="3" fontId="17" fillId="0" borderId="59" xfId="0" applyNumberFormat="1" applyFont="1" applyFill="1" applyBorder="1" applyAlignment="1">
      <alignment horizontal="right"/>
    </xf>
    <xf numFmtId="0" fontId="17" fillId="0" borderId="0" xfId="1042" applyFont="1" applyFill="1" applyBorder="1" applyAlignment="1" quotePrefix="1">
      <alignment horizontal="right"/>
      <protection/>
    </xf>
    <xf numFmtId="165" fontId="22" fillId="0" borderId="53" xfId="1288" applyNumberFormat="1" applyFont="1" applyFill="1" applyBorder="1" applyAlignment="1">
      <alignment horizontal="right"/>
    </xf>
    <xf numFmtId="165" fontId="22" fillId="0" borderId="0" xfId="1042" applyNumberFormat="1" applyFont="1" applyFill="1" applyBorder="1">
      <alignment/>
      <protection/>
    </xf>
    <xf numFmtId="165" fontId="18" fillId="0" borderId="0" xfId="1042" applyNumberFormat="1" applyFont="1" applyFill="1" applyBorder="1">
      <alignment/>
      <protection/>
    </xf>
    <xf numFmtId="165" fontId="29" fillId="0" borderId="0" xfId="1288" applyNumberFormat="1" applyFont="1" applyFill="1" applyBorder="1" applyAlignment="1">
      <alignment horizontal="right"/>
    </xf>
    <xf numFmtId="165" fontId="30" fillId="0" borderId="0" xfId="1288" applyNumberFormat="1" applyFont="1" applyFill="1" applyBorder="1" applyAlignment="1">
      <alignment horizontal="right"/>
    </xf>
    <xf numFmtId="37" fontId="20" fillId="0" borderId="50" xfId="1042" applyNumberFormat="1" applyFont="1" applyFill="1" applyBorder="1" applyAlignment="1">
      <alignment horizontal="left" indent="1"/>
      <protection/>
    </xf>
    <xf numFmtId="37" fontId="20" fillId="0" borderId="60" xfId="1042" applyNumberFormat="1" applyFont="1" applyFill="1" applyBorder="1">
      <alignment/>
      <protection/>
    </xf>
    <xf numFmtId="3" fontId="17" fillId="0" borderId="61" xfId="1042" applyNumberFormat="1" applyFont="1" applyFill="1" applyBorder="1">
      <alignment/>
      <protection/>
    </xf>
    <xf numFmtId="0" fontId="0" fillId="0" borderId="0" xfId="0" applyAlignment="1">
      <alignment wrapText="1"/>
    </xf>
    <xf numFmtId="0" fontId="31" fillId="0" borderId="0" xfId="0" applyFont="1" applyAlignment="1">
      <alignment/>
    </xf>
    <xf numFmtId="0" fontId="32" fillId="0" borderId="0" xfId="0" applyFont="1" applyAlignment="1">
      <alignment/>
    </xf>
    <xf numFmtId="0" fontId="32" fillId="0" borderId="0" xfId="0" applyFont="1" applyAlignment="1">
      <alignment horizontal="right"/>
    </xf>
    <xf numFmtId="0" fontId="33" fillId="0" borderId="0" xfId="0" applyFont="1" applyAlignment="1">
      <alignment/>
    </xf>
    <xf numFmtId="0" fontId="34" fillId="41" borderId="0" xfId="0" applyFont="1" applyFill="1" applyBorder="1" applyAlignment="1">
      <alignment/>
    </xf>
    <xf numFmtId="0" fontId="35" fillId="68" borderId="0" xfId="0" applyFont="1" applyFill="1" applyAlignment="1">
      <alignment/>
    </xf>
    <xf numFmtId="0" fontId="36" fillId="68" borderId="0" xfId="0" applyFont="1" applyFill="1" applyAlignment="1">
      <alignment/>
    </xf>
    <xf numFmtId="0" fontId="35" fillId="69" borderId="0" xfId="0" applyFont="1" applyFill="1" applyAlignment="1">
      <alignment horizontal="center"/>
    </xf>
    <xf numFmtId="0" fontId="35" fillId="19" borderId="0" xfId="0" applyFont="1" applyFill="1" applyBorder="1" applyAlignment="1">
      <alignment horizontal="center"/>
    </xf>
    <xf numFmtId="0" fontId="37" fillId="68" borderId="0" xfId="0" applyFont="1" applyFill="1" applyAlignment="1">
      <alignment/>
    </xf>
    <xf numFmtId="0" fontId="32" fillId="0" borderId="75" xfId="0" applyFont="1" applyBorder="1" applyAlignment="1">
      <alignment/>
    </xf>
    <xf numFmtId="0" fontId="38" fillId="0" borderId="75" xfId="0" applyFont="1" applyBorder="1" applyAlignment="1">
      <alignment/>
    </xf>
    <xf numFmtId="0" fontId="39" fillId="0" borderId="75" xfId="0" applyFont="1" applyBorder="1" applyAlignment="1">
      <alignment/>
    </xf>
    <xf numFmtId="0" fontId="39" fillId="0" borderId="75" xfId="0" applyFont="1" applyBorder="1" applyAlignment="1">
      <alignment horizontal="right"/>
    </xf>
    <xf numFmtId="0" fontId="32" fillId="0" borderId="0" xfId="0" applyFont="1" applyBorder="1" applyAlignment="1">
      <alignment/>
    </xf>
    <xf numFmtId="0" fontId="38" fillId="0" borderId="0" xfId="0" applyFont="1" applyBorder="1" applyAlignment="1">
      <alignment/>
    </xf>
    <xf numFmtId="0" fontId="39" fillId="0" borderId="0" xfId="0" applyFont="1" applyBorder="1" applyAlignment="1">
      <alignment/>
    </xf>
    <xf numFmtId="0" fontId="39" fillId="0" borderId="0" xfId="0" applyFont="1" applyBorder="1" applyAlignment="1">
      <alignment horizontal="right"/>
    </xf>
    <xf numFmtId="0" fontId="37" fillId="70" borderId="0" xfId="0" applyFont="1" applyFill="1" applyAlignment="1">
      <alignment/>
    </xf>
    <xf numFmtId="0" fontId="40" fillId="0" borderId="0" xfId="0" applyFont="1" applyAlignment="1">
      <alignment/>
    </xf>
    <xf numFmtId="49" fontId="32" fillId="0" borderId="0" xfId="0" applyNumberFormat="1" applyFont="1" applyAlignment="1">
      <alignment horizontal="right"/>
    </xf>
    <xf numFmtId="0" fontId="41" fillId="5" borderId="0" xfId="0" applyFont="1" applyFill="1" applyAlignment="1">
      <alignment/>
    </xf>
    <xf numFmtId="0" fontId="41" fillId="20" borderId="0" xfId="0" applyFont="1" applyFill="1" applyAlignment="1">
      <alignment/>
    </xf>
    <xf numFmtId="0" fontId="41" fillId="62" borderId="0" xfId="0" applyFont="1" applyFill="1" applyAlignment="1">
      <alignment/>
    </xf>
    <xf numFmtId="0" fontId="40" fillId="0" borderId="31" xfId="0" applyFont="1" applyBorder="1" applyAlignment="1">
      <alignment/>
    </xf>
    <xf numFmtId="49" fontId="40" fillId="0" borderId="31" xfId="0" applyNumberFormat="1" applyFont="1" applyBorder="1" applyAlignment="1">
      <alignment horizontal="right"/>
    </xf>
    <xf numFmtId="0" fontId="37" fillId="71" borderId="0" xfId="0" applyFont="1" applyFill="1" applyAlignment="1">
      <alignment/>
    </xf>
    <xf numFmtId="0" fontId="38" fillId="0" borderId="0" xfId="0" applyFont="1" applyBorder="1" applyAlignment="1">
      <alignment horizontal="left" wrapText="1"/>
    </xf>
    <xf numFmtId="0" fontId="38" fillId="0" borderId="0" xfId="0" applyFont="1" applyBorder="1" applyAlignment="1">
      <alignment horizontal="right" wrapText="1"/>
    </xf>
    <xf numFmtId="49" fontId="38" fillId="0" borderId="0" xfId="0" applyNumberFormat="1" applyFont="1" applyBorder="1" applyAlignment="1">
      <alignment horizontal="right" wrapText="1"/>
    </xf>
    <xf numFmtId="0" fontId="37" fillId="72" borderId="0" xfId="0" applyFont="1" applyFill="1" applyAlignment="1">
      <alignment/>
    </xf>
    <xf numFmtId="0" fontId="40" fillId="0" borderId="0" xfId="0" applyFont="1" applyBorder="1" applyAlignment="1">
      <alignment/>
    </xf>
    <xf numFmtId="49" fontId="32" fillId="0" borderId="0" xfId="0" applyNumberFormat="1" applyFont="1" applyBorder="1" applyAlignment="1">
      <alignment horizontal="right"/>
    </xf>
    <xf numFmtId="0" fontId="41" fillId="31" borderId="0" xfId="0" applyFont="1" applyFill="1" applyAlignment="1">
      <alignment/>
    </xf>
    <xf numFmtId="0" fontId="32" fillId="0" borderId="76" xfId="0" applyFont="1" applyBorder="1" applyAlignment="1">
      <alignment/>
    </xf>
    <xf numFmtId="49" fontId="32" fillId="0" borderId="76" xfId="0" applyNumberFormat="1" applyFont="1" applyBorder="1" applyAlignment="1">
      <alignment horizontal="right"/>
    </xf>
    <xf numFmtId="3" fontId="32" fillId="0" borderId="0" xfId="0" applyNumberFormat="1" applyFont="1" applyAlignment="1">
      <alignment horizontal="right"/>
    </xf>
    <xf numFmtId="3" fontId="40" fillId="0" borderId="31" xfId="0" applyNumberFormat="1" applyFont="1" applyBorder="1" applyAlignment="1">
      <alignment horizontal="right"/>
    </xf>
    <xf numFmtId="3" fontId="38" fillId="0" borderId="0" xfId="0" applyNumberFormat="1" applyFont="1" applyBorder="1" applyAlignment="1">
      <alignment horizontal="right" wrapText="1"/>
    </xf>
    <xf numFmtId="3" fontId="32" fillId="0" borderId="0" xfId="0" applyNumberFormat="1" applyFont="1" applyBorder="1" applyAlignment="1">
      <alignment horizontal="right"/>
    </xf>
    <xf numFmtId="3" fontId="32" fillId="0" borderId="76" xfId="0" applyNumberFormat="1" applyFont="1" applyBorder="1" applyAlignment="1">
      <alignment horizontal="right"/>
    </xf>
    <xf numFmtId="0" fontId="11" fillId="0" borderId="28" xfId="0" applyFont="1" applyBorder="1" applyAlignment="1">
      <alignment/>
    </xf>
    <xf numFmtId="3" fontId="0" fillId="0" borderId="0" xfId="0" applyNumberForma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0" xfId="0" applyNumberFormat="1" applyBorder="1" applyAlignment="1">
      <alignment/>
    </xf>
    <xf numFmtId="3" fontId="0" fillId="0" borderId="34" xfId="0" applyNumberFormat="1" applyBorder="1" applyAlignment="1">
      <alignment/>
    </xf>
    <xf numFmtId="0" fontId="0" fillId="0" borderId="35" xfId="0" applyBorder="1" applyAlignment="1">
      <alignment/>
    </xf>
    <xf numFmtId="0" fontId="0" fillId="0" borderId="26" xfId="0" applyBorder="1" applyAlignment="1">
      <alignment/>
    </xf>
    <xf numFmtId="0" fontId="0" fillId="0" borderId="36" xfId="0" applyBorder="1" applyAlignment="1">
      <alignment/>
    </xf>
    <xf numFmtId="0" fontId="0" fillId="0" borderId="77" xfId="0" applyFont="1" applyBorder="1" applyAlignment="1">
      <alignment horizontal="center"/>
    </xf>
    <xf numFmtId="0" fontId="0" fillId="0" borderId="27" xfId="0" applyBorder="1" applyAlignment="1">
      <alignment/>
    </xf>
    <xf numFmtId="49" fontId="0" fillId="0" borderId="27" xfId="0" applyNumberFormat="1" applyBorder="1" applyAlignment="1">
      <alignment horizontal="right"/>
    </xf>
    <xf numFmtId="0" fontId="0" fillId="0" borderId="27" xfId="0" applyBorder="1" applyAlignment="1">
      <alignment horizontal="right"/>
    </xf>
    <xf numFmtId="3" fontId="0" fillId="0" borderId="27" xfId="0" applyNumberFormat="1" applyFont="1" applyBorder="1" applyAlignment="1">
      <alignment/>
    </xf>
    <xf numFmtId="3" fontId="0" fillId="0" borderId="78" xfId="0" applyNumberFormat="1" applyFont="1" applyBorder="1" applyAlignment="1">
      <alignment/>
    </xf>
    <xf numFmtId="0" fontId="42" fillId="0" borderId="0" xfId="0" applyFont="1" applyAlignment="1">
      <alignment/>
    </xf>
    <xf numFmtId="0" fontId="43" fillId="0" borderId="0" xfId="0" applyFont="1" applyAlignment="1">
      <alignment/>
    </xf>
    <xf numFmtId="0" fontId="35" fillId="5" borderId="0" xfId="0" applyFont="1" applyFill="1" applyBorder="1" applyAlignment="1">
      <alignment/>
    </xf>
    <xf numFmtId="0" fontId="44" fillId="0" borderId="75" xfId="0" applyFont="1" applyBorder="1" applyAlignment="1">
      <alignment horizontal="right" wrapText="1"/>
    </xf>
    <xf numFmtId="0" fontId="0" fillId="0" borderId="75" xfId="0" applyBorder="1" applyAlignment="1">
      <alignment horizontal="right" wrapText="1"/>
    </xf>
    <xf numFmtId="49" fontId="25" fillId="0" borderId="75" xfId="0" applyNumberFormat="1" applyFont="1" applyBorder="1" applyAlignment="1">
      <alignment horizontal="right" wrapText="1"/>
    </xf>
    <xf numFmtId="0" fontId="0" fillId="0" borderId="75" xfId="0" applyBorder="1" applyAlignment="1">
      <alignment wrapText="1"/>
    </xf>
    <xf numFmtId="0" fontId="0" fillId="0" borderId="0" xfId="0" applyBorder="1" applyAlignment="1">
      <alignment wrapText="1"/>
    </xf>
    <xf numFmtId="0" fontId="44" fillId="0" borderId="0" xfId="0" applyFont="1" applyBorder="1" applyAlignment="1">
      <alignment horizontal="right" wrapText="1"/>
    </xf>
    <xf numFmtId="0" fontId="0" fillId="0" borderId="0" xfId="0" applyBorder="1" applyAlignment="1">
      <alignment horizontal="right" wrapText="1"/>
    </xf>
    <xf numFmtId="49" fontId="25" fillId="0" borderId="0" xfId="0" applyNumberFormat="1" applyFont="1" applyBorder="1" applyAlignment="1">
      <alignment horizontal="right" wrapText="1"/>
    </xf>
    <xf numFmtId="0" fontId="37" fillId="73" borderId="0" xfId="0" applyFont="1" applyFill="1" applyAlignment="1">
      <alignment/>
    </xf>
    <xf numFmtId="0" fontId="25" fillId="0" borderId="0" xfId="0" applyFont="1" applyAlignment="1">
      <alignment wrapText="1"/>
    </xf>
    <xf numFmtId="49" fontId="0" fillId="0" borderId="0" xfId="0" applyNumberFormat="1" applyAlignment="1">
      <alignment horizontal="right" wrapText="1"/>
    </xf>
    <xf numFmtId="49" fontId="25" fillId="0" borderId="0" xfId="0" applyNumberFormat="1" applyFont="1" applyAlignment="1">
      <alignment horizontal="right" wrapText="1"/>
    </xf>
    <xf numFmtId="0" fontId="37" fillId="15" borderId="0" xfId="0" applyFont="1" applyFill="1" applyAlignment="1">
      <alignment/>
    </xf>
    <xf numFmtId="0" fontId="44" fillId="0" borderId="31" xfId="0" applyFont="1" applyBorder="1" applyAlignment="1">
      <alignment wrapText="1"/>
    </xf>
    <xf numFmtId="49" fontId="44" fillId="0" borderId="31" xfId="0" applyNumberFormat="1" applyFont="1" applyBorder="1" applyAlignment="1">
      <alignment horizontal="right" wrapText="1"/>
    </xf>
    <xf numFmtId="49" fontId="44" fillId="0" borderId="0" xfId="0" applyNumberFormat="1" applyFont="1" applyBorder="1" applyAlignment="1">
      <alignment horizontal="right" wrapText="1"/>
    </xf>
    <xf numFmtId="0" fontId="37" fillId="74" borderId="0" xfId="0" applyFont="1" applyFill="1" applyAlignment="1">
      <alignment/>
    </xf>
    <xf numFmtId="0" fontId="44" fillId="0" borderId="75" xfId="0" applyFont="1" applyBorder="1" applyAlignment="1">
      <alignment wrapText="1"/>
    </xf>
    <xf numFmtId="49" fontId="44" fillId="0" borderId="75" xfId="0" applyNumberFormat="1" applyFont="1" applyBorder="1" applyAlignment="1">
      <alignment horizontal="right" wrapText="1"/>
    </xf>
    <xf numFmtId="3" fontId="0" fillId="0" borderId="0" xfId="0" applyNumberFormat="1" applyFont="1" applyAlignment="1">
      <alignment horizontal="right" wrapText="1"/>
    </xf>
    <xf numFmtId="3" fontId="25" fillId="0" borderId="0" xfId="0" applyNumberFormat="1" applyFont="1" applyAlignment="1">
      <alignment horizontal="right" wrapText="1"/>
    </xf>
    <xf numFmtId="3" fontId="0" fillId="0" borderId="0" xfId="0" applyNumberFormat="1" applyAlignment="1">
      <alignment horizontal="right" wrapText="1"/>
    </xf>
    <xf numFmtId="3" fontId="44" fillId="0" borderId="31" xfId="0" applyNumberFormat="1" applyFont="1" applyBorder="1" applyAlignment="1">
      <alignment horizontal="right" wrapText="1"/>
    </xf>
    <xf numFmtId="3" fontId="44" fillId="0" borderId="75" xfId="0" applyNumberFormat="1" applyFont="1" applyBorder="1" applyAlignment="1">
      <alignment horizontal="right" wrapText="1"/>
    </xf>
    <xf numFmtId="0" fontId="0" fillId="0" borderId="0" xfId="0" applyFont="1" applyAlignment="1">
      <alignment wrapText="1"/>
    </xf>
    <xf numFmtId="49" fontId="0" fillId="0" borderId="0" xfId="0" applyNumberFormat="1" applyBorder="1" applyAlignment="1">
      <alignment/>
    </xf>
    <xf numFmtId="49" fontId="0" fillId="0" borderId="34" xfId="0" applyNumberFormat="1" applyBorder="1" applyAlignment="1">
      <alignment/>
    </xf>
    <xf numFmtId="22" fontId="0" fillId="0" borderId="0" xfId="0" applyNumberFormat="1" applyAlignment="1">
      <alignment/>
    </xf>
    <xf numFmtId="0" fontId="0" fillId="0" borderId="0" xfId="0" applyAlignment="1">
      <alignment horizontal="left"/>
    </xf>
    <xf numFmtId="3" fontId="45" fillId="50" borderId="0" xfId="0" applyNumberFormat="1" applyFont="1" applyFill="1" applyBorder="1" applyAlignment="1">
      <alignment vertical="top" wrapText="1"/>
    </xf>
    <xf numFmtId="3" fontId="6" fillId="50" borderId="0" xfId="0" applyNumberFormat="1" applyFont="1" applyFill="1" applyBorder="1" applyAlignment="1">
      <alignment horizontal="right" wrapText="1"/>
    </xf>
    <xf numFmtId="3" fontId="6" fillId="50" borderId="59" xfId="0" applyNumberFormat="1" applyFont="1" applyFill="1" applyBorder="1" applyAlignment="1">
      <alignment horizontal="right" wrapText="1"/>
    </xf>
    <xf numFmtId="0" fontId="46" fillId="0" borderId="67" xfId="1042" applyFont="1" applyFill="1" applyBorder="1" applyAlignment="1">
      <alignment horizontal="left"/>
      <protection/>
    </xf>
    <xf numFmtId="0" fontId="46" fillId="0" borderId="49" xfId="1042" applyFont="1" applyFill="1" applyBorder="1">
      <alignment/>
      <protection/>
    </xf>
    <xf numFmtId="0" fontId="7" fillId="0" borderId="49" xfId="1042" applyFont="1" applyFill="1" applyBorder="1" applyAlignment="1" quotePrefix="1">
      <alignment horizontal="right"/>
      <protection/>
    </xf>
    <xf numFmtId="0" fontId="7" fillId="0" borderId="47" xfId="1042" applyFont="1" applyFill="1" applyBorder="1" applyAlignment="1" quotePrefix="1">
      <alignment horizontal="right"/>
      <protection/>
    </xf>
    <xf numFmtId="0" fontId="7" fillId="0" borderId="48" xfId="1042" applyFont="1" applyFill="1" applyBorder="1" applyAlignment="1" quotePrefix="1">
      <alignment horizontal="right"/>
      <protection/>
    </xf>
    <xf numFmtId="0" fontId="47" fillId="0" borderId="0" xfId="0" applyFont="1" applyAlignment="1">
      <alignment horizontal="left" wrapText="1"/>
    </xf>
    <xf numFmtId="0" fontId="47" fillId="0" borderId="0" xfId="0" applyFont="1" applyAlignment="1">
      <alignment wrapText="1"/>
    </xf>
    <xf numFmtId="165" fontId="8" fillId="0" borderId="51" xfId="0" applyNumberFormat="1" applyFont="1" applyFill="1" applyBorder="1" applyAlignment="1">
      <alignment horizontal="right"/>
    </xf>
    <xf numFmtId="0" fontId="47" fillId="0" borderId="41" xfId="0" applyFont="1" applyBorder="1" applyAlignment="1">
      <alignment horizontal="left" wrapText="1"/>
    </xf>
    <xf numFmtId="0" fontId="47" fillId="0" borderId="41" xfId="0" applyFont="1" applyBorder="1" applyAlignment="1">
      <alignment wrapText="1"/>
    </xf>
    <xf numFmtId="0" fontId="48" fillId="0" borderId="0" xfId="0" applyFont="1" applyAlignment="1">
      <alignment horizontal="left" vertical="top" wrapText="1"/>
    </xf>
    <xf numFmtId="0" fontId="48" fillId="0" borderId="0" xfId="0" applyFont="1" applyAlignment="1">
      <alignment vertical="top" wrapText="1"/>
    </xf>
    <xf numFmtId="0" fontId="47" fillId="0" borderId="0" xfId="0" applyFont="1" applyAlignment="1">
      <alignment horizontal="left" vertical="top" wrapText="1"/>
    </xf>
    <xf numFmtId="0" fontId="47" fillId="0" borderId="0" xfId="0" applyFont="1" applyAlignment="1">
      <alignment vertical="top" wrapText="1"/>
    </xf>
    <xf numFmtId="0" fontId="48" fillId="0" borderId="41" xfId="0" applyFont="1" applyBorder="1" applyAlignment="1">
      <alignment horizontal="left" vertical="top" wrapText="1"/>
    </xf>
    <xf numFmtId="0" fontId="48" fillId="0" borderId="41" xfId="0" applyFont="1" applyBorder="1" applyAlignment="1">
      <alignment vertical="top" wrapText="1"/>
    </xf>
    <xf numFmtId="0" fontId="35" fillId="19" borderId="0" xfId="0" applyFont="1" applyFill="1" applyBorder="1" applyAlignment="1">
      <alignment/>
    </xf>
    <xf numFmtId="169" fontId="47" fillId="0" borderId="0" xfId="146" applyNumberFormat="1" applyFont="1" applyAlignment="1">
      <alignment wrapText="1"/>
    </xf>
    <xf numFmtId="169" fontId="47" fillId="0" borderId="0" xfId="146" applyNumberFormat="1" applyFont="1" applyAlignment="1">
      <alignment horizontal="left" wrapText="1"/>
    </xf>
    <xf numFmtId="169" fontId="47" fillId="0" borderId="41" xfId="146" applyNumberFormat="1" applyFont="1" applyBorder="1" applyAlignment="1">
      <alignment wrapText="1"/>
    </xf>
    <xf numFmtId="169" fontId="48" fillId="0" borderId="0" xfId="146" applyNumberFormat="1" applyFont="1" applyAlignment="1">
      <alignment wrapText="1"/>
    </xf>
    <xf numFmtId="169" fontId="47" fillId="0" borderId="0" xfId="146" applyNumberFormat="1" applyFont="1" applyAlignment="1">
      <alignment vertical="top" wrapText="1"/>
    </xf>
    <xf numFmtId="169" fontId="48" fillId="0" borderId="41" xfId="146" applyNumberFormat="1" applyFont="1" applyBorder="1" applyAlignment="1">
      <alignment wrapText="1"/>
    </xf>
    <xf numFmtId="0" fontId="0" fillId="0" borderId="33" xfId="0" applyFont="1" applyBorder="1" applyAlignment="1">
      <alignment/>
    </xf>
    <xf numFmtId="0" fontId="0" fillId="0" borderId="35" xfId="0" applyFont="1" applyBorder="1" applyAlignment="1">
      <alignment/>
    </xf>
    <xf numFmtId="3" fontId="0" fillId="0" borderId="26" xfId="0" applyNumberFormat="1" applyBorder="1" applyAlignment="1">
      <alignment/>
    </xf>
    <xf numFmtId="3" fontId="0" fillId="0" borderId="36" xfId="0" applyNumberFormat="1" applyBorder="1" applyAlignment="1">
      <alignment/>
    </xf>
    <xf numFmtId="3" fontId="0" fillId="75" borderId="26" xfId="0" applyNumberFormat="1" applyFill="1" applyBorder="1" applyAlignment="1">
      <alignment/>
    </xf>
    <xf numFmtId="3" fontId="0" fillId="75" borderId="36" xfId="0" applyNumberFormat="1" applyFill="1" applyBorder="1" applyAlignment="1">
      <alignment/>
    </xf>
    <xf numFmtId="0" fontId="34" fillId="41" borderId="0" xfId="576" applyFont="1" applyFill="1" applyBorder="1">
      <alignment/>
      <protection/>
    </xf>
    <xf numFmtId="0" fontId="1" fillId="0" borderId="0" xfId="576">
      <alignment/>
      <protection/>
    </xf>
    <xf numFmtId="22" fontId="1" fillId="0" borderId="0" xfId="576" applyNumberFormat="1">
      <alignment/>
      <protection/>
    </xf>
    <xf numFmtId="0" fontId="35" fillId="68" borderId="0" xfId="576" applyFont="1" applyFill="1">
      <alignment/>
      <protection/>
    </xf>
    <xf numFmtId="0" fontId="36" fillId="68" borderId="0" xfId="576" applyFont="1" applyFill="1">
      <alignment/>
      <protection/>
    </xf>
    <xf numFmtId="0" fontId="35" fillId="69" borderId="0" xfId="576" applyFont="1" applyFill="1" applyAlignment="1">
      <alignment horizontal="center"/>
      <protection/>
    </xf>
    <xf numFmtId="0" fontId="37" fillId="68" borderId="0" xfId="576" applyFont="1" applyFill="1">
      <alignment/>
      <protection/>
    </xf>
    <xf numFmtId="3" fontId="45" fillId="50" borderId="0" xfId="576" applyNumberFormat="1" applyFont="1" applyFill="1" applyBorder="1" applyAlignment="1">
      <alignment vertical="top" wrapText="1"/>
      <protection/>
    </xf>
    <xf numFmtId="3" fontId="6" fillId="50" borderId="0" xfId="576" applyNumberFormat="1" applyFont="1" applyFill="1" applyBorder="1" applyAlignment="1">
      <alignment horizontal="right" wrapText="1"/>
      <protection/>
    </xf>
    <xf numFmtId="3" fontId="6" fillId="50" borderId="59" xfId="576" applyNumberFormat="1" applyFont="1" applyFill="1" applyBorder="1" applyAlignment="1">
      <alignment horizontal="right" wrapText="1"/>
      <protection/>
    </xf>
    <xf numFmtId="0" fontId="37" fillId="72" borderId="0" xfId="576" applyFont="1" applyFill="1">
      <alignment/>
      <protection/>
    </xf>
    <xf numFmtId="37" fontId="8" fillId="0" borderId="50" xfId="1042" applyNumberFormat="1" applyFont="1" applyFill="1" applyBorder="1" applyAlignment="1">
      <alignment horizontal="left"/>
      <protection/>
    </xf>
    <xf numFmtId="37" fontId="8" fillId="0" borderId="50" xfId="1042" applyNumberFormat="1" applyFont="1" applyFill="1" applyBorder="1">
      <alignment/>
      <protection/>
    </xf>
    <xf numFmtId="165" fontId="8" fillId="0" borderId="50" xfId="576" applyNumberFormat="1" applyFont="1" applyFill="1" applyBorder="1" applyAlignment="1">
      <alignment horizontal="right"/>
      <protection/>
    </xf>
    <xf numFmtId="0" fontId="41" fillId="62" borderId="0" xfId="576" applyFont="1" applyFill="1">
      <alignment/>
      <protection/>
    </xf>
    <xf numFmtId="3" fontId="7" fillId="0" borderId="50" xfId="576" applyNumberFormat="1" applyFont="1" applyFill="1" applyBorder="1" applyAlignment="1">
      <alignment horizontal="left"/>
      <protection/>
    </xf>
    <xf numFmtId="3" fontId="7" fillId="0" borderId="50" xfId="576" applyNumberFormat="1" applyFont="1" applyFill="1" applyBorder="1">
      <alignment/>
      <protection/>
    </xf>
    <xf numFmtId="166" fontId="7" fillId="0" borderId="50" xfId="576" applyNumberFormat="1" applyFont="1" applyFill="1" applyBorder="1" applyAlignment="1">
      <alignment horizontal="right"/>
      <protection/>
    </xf>
    <xf numFmtId="3" fontId="7" fillId="0" borderId="50" xfId="1041" applyNumberFormat="1" applyFont="1" applyFill="1" applyBorder="1" applyAlignment="1">
      <alignment horizontal="left"/>
      <protection/>
    </xf>
    <xf numFmtId="3" fontId="7" fillId="0" borderId="50" xfId="1041" applyNumberFormat="1" applyFont="1" applyFill="1" applyBorder="1">
      <alignment/>
      <protection/>
    </xf>
    <xf numFmtId="3" fontId="7" fillId="0" borderId="52" xfId="1041" applyNumberFormat="1" applyFont="1" applyFill="1" applyBorder="1" applyAlignment="1">
      <alignment horizontal="left"/>
      <protection/>
    </xf>
    <xf numFmtId="3" fontId="7" fillId="0" borderId="52" xfId="1041" applyNumberFormat="1" applyFont="1" applyFill="1" applyBorder="1">
      <alignment/>
      <protection/>
    </xf>
    <xf numFmtId="166" fontId="7" fillId="0" borderId="52" xfId="576" applyNumberFormat="1" applyFont="1" applyFill="1" applyBorder="1" applyAlignment="1">
      <alignment horizontal="right"/>
      <protection/>
    </xf>
    <xf numFmtId="0" fontId="37" fillId="70" borderId="0" xfId="576" applyFont="1" applyFill="1">
      <alignment/>
      <protection/>
    </xf>
    <xf numFmtId="166" fontId="8" fillId="0" borderId="50" xfId="576" applyNumberFormat="1" applyFont="1" applyFill="1" applyBorder="1" applyAlignment="1">
      <alignment horizontal="right"/>
      <protection/>
    </xf>
    <xf numFmtId="3" fontId="7" fillId="0" borderId="52" xfId="576" applyNumberFormat="1" applyFont="1" applyFill="1" applyBorder="1" applyAlignment="1">
      <alignment horizontal="left"/>
      <protection/>
    </xf>
    <xf numFmtId="3" fontId="7" fillId="0" borderId="52" xfId="576" applyNumberFormat="1" applyFont="1" applyFill="1" applyBorder="1">
      <alignment/>
      <protection/>
    </xf>
    <xf numFmtId="0" fontId="37" fillId="74" borderId="0" xfId="576" applyFont="1" applyFill="1">
      <alignment/>
      <protection/>
    </xf>
    <xf numFmtId="3" fontId="8" fillId="0" borderId="60" xfId="576" applyNumberFormat="1" applyFont="1" applyFill="1" applyBorder="1" applyAlignment="1">
      <alignment horizontal="left"/>
      <protection/>
    </xf>
    <xf numFmtId="3" fontId="8" fillId="0" borderId="60" xfId="576" applyNumberFormat="1" applyFont="1" applyFill="1" applyBorder="1">
      <alignment/>
      <protection/>
    </xf>
    <xf numFmtId="166" fontId="8" fillId="0" borderId="60" xfId="576" applyNumberFormat="1" applyFont="1" applyFill="1" applyBorder="1" applyAlignment="1">
      <alignment horizontal="right"/>
      <protection/>
    </xf>
    <xf numFmtId="37" fontId="45" fillId="0" borderId="49" xfId="1042" applyNumberFormat="1" applyFont="1" applyFill="1" applyBorder="1" applyAlignment="1">
      <alignment horizontal="left"/>
      <protection/>
    </xf>
    <xf numFmtId="37" fontId="45" fillId="0" borderId="49" xfId="1042" applyNumberFormat="1" applyFont="1" applyFill="1" applyBorder="1">
      <alignment/>
      <protection/>
    </xf>
    <xf numFmtId="166" fontId="45" fillId="0" borderId="49" xfId="576" applyNumberFormat="1" applyFont="1" applyFill="1" applyBorder="1" applyAlignment="1">
      <alignment horizontal="right"/>
      <protection/>
    </xf>
    <xf numFmtId="3" fontId="8" fillId="0" borderId="50" xfId="576" applyNumberFormat="1" applyFont="1" applyFill="1" applyBorder="1" applyAlignment="1">
      <alignment horizontal="left"/>
      <protection/>
    </xf>
    <xf numFmtId="3" fontId="8" fillId="0" borderId="50" xfId="576" applyNumberFormat="1" applyFont="1" applyFill="1" applyBorder="1">
      <alignment/>
      <protection/>
    </xf>
    <xf numFmtId="166" fontId="7" fillId="0" borderId="50" xfId="576" applyNumberFormat="1" applyFont="1" applyFill="1" applyBorder="1">
      <alignment/>
      <protection/>
    </xf>
    <xf numFmtId="166" fontId="8" fillId="0" borderId="60" xfId="576" applyNumberFormat="1" applyFont="1" applyFill="1" applyBorder="1">
      <alignment/>
      <protection/>
    </xf>
    <xf numFmtId="0" fontId="41" fillId="20" borderId="0" xfId="576" applyFont="1" applyFill="1">
      <alignment/>
      <protection/>
    </xf>
    <xf numFmtId="3" fontId="45" fillId="0" borderId="68" xfId="576" applyNumberFormat="1" applyFont="1" applyFill="1" applyBorder="1" applyAlignment="1">
      <alignment horizontal="left"/>
      <protection/>
    </xf>
    <xf numFmtId="3" fontId="45" fillId="0" borderId="57" xfId="576" applyNumberFormat="1" applyFont="1" applyFill="1" applyBorder="1">
      <alignment/>
      <protection/>
    </xf>
    <xf numFmtId="166" fontId="45" fillId="0" borderId="57" xfId="576" applyNumberFormat="1" applyFont="1" applyFill="1" applyBorder="1" applyAlignment="1">
      <alignment horizontal="right"/>
      <protection/>
    </xf>
    <xf numFmtId="3" fontId="18" fillId="0" borderId="0" xfId="1041" applyNumberFormat="1" applyFont="1" applyFill="1" applyBorder="1" applyAlignment="1">
      <alignment horizontal="right"/>
      <protection/>
    </xf>
    <xf numFmtId="37" fontId="17" fillId="65" borderId="50" xfId="1042" applyNumberFormat="1" applyFont="1" applyFill="1" applyBorder="1">
      <alignment/>
      <protection/>
    </xf>
    <xf numFmtId="165" fontId="22" fillId="65" borderId="0" xfId="1288" applyNumberFormat="1" applyFont="1" applyFill="1" applyBorder="1" applyAlignment="1">
      <alignment horizontal="right"/>
    </xf>
    <xf numFmtId="166" fontId="17" fillId="65" borderId="0" xfId="1042" applyNumberFormat="1" applyFont="1" applyFill="1" applyBorder="1" applyAlignment="1">
      <alignment horizontal="right"/>
      <protection/>
    </xf>
    <xf numFmtId="166" fontId="17" fillId="65" borderId="51" xfId="1042" applyNumberFormat="1" applyFont="1" applyFill="1" applyBorder="1" applyAlignment="1">
      <alignment horizontal="right"/>
      <protection/>
    </xf>
    <xf numFmtId="166" fontId="17" fillId="65" borderId="53" xfId="0" applyNumberFormat="1" applyFont="1" applyFill="1" applyBorder="1" applyAlignment="1">
      <alignment horizontal="right"/>
    </xf>
    <xf numFmtId="37" fontId="21" fillId="67" borderId="50" xfId="1042" applyNumberFormat="1" applyFont="1" applyFill="1" applyBorder="1" applyAlignment="1">
      <alignment wrapText="1"/>
      <protection/>
    </xf>
    <xf numFmtId="166" fontId="17" fillId="10" borderId="64" xfId="1042" applyNumberFormat="1" applyFont="1" applyFill="1" applyBorder="1" applyAlignment="1">
      <alignment horizontal="right"/>
      <protection/>
    </xf>
    <xf numFmtId="168" fontId="17" fillId="0" borderId="0" xfId="0" applyNumberFormat="1" applyFont="1" applyFill="1" applyAlignment="1">
      <alignment/>
    </xf>
    <xf numFmtId="165" fontId="17" fillId="0" borderId="51" xfId="1042" applyNumberFormat="1" applyFont="1" applyFill="1" applyBorder="1" applyAlignment="1">
      <alignment horizontal="right"/>
      <protection/>
    </xf>
    <xf numFmtId="166" fontId="20" fillId="0" borderId="56" xfId="1042" applyNumberFormat="1" applyFont="1" applyFill="1" applyBorder="1" applyAlignment="1">
      <alignment horizontal="right"/>
      <protection/>
    </xf>
    <xf numFmtId="166" fontId="20" fillId="0" borderId="63" xfId="1042" applyNumberFormat="1" applyFont="1" applyFill="1" applyBorder="1" applyAlignment="1">
      <alignment horizontal="right"/>
      <protection/>
    </xf>
    <xf numFmtId="37" fontId="27" fillId="0" borderId="50" xfId="1042" applyNumberFormat="1" applyFont="1" applyFill="1" applyBorder="1">
      <alignment/>
      <protection/>
    </xf>
    <xf numFmtId="0" fontId="21" fillId="65" borderId="50" xfId="1042" applyFont="1" applyFill="1" applyBorder="1">
      <alignment/>
      <protection/>
    </xf>
    <xf numFmtId="0" fontId="18" fillId="65" borderId="56" xfId="1042" applyFont="1" applyFill="1" applyBorder="1" applyAlignment="1">
      <alignment horizontal="right"/>
      <protection/>
    </xf>
    <xf numFmtId="3" fontId="17" fillId="65" borderId="0" xfId="0" applyNumberFormat="1" applyFont="1" applyFill="1" applyBorder="1" applyAlignment="1">
      <alignment horizontal="right"/>
    </xf>
    <xf numFmtId="37" fontId="7" fillId="65" borderId="0" xfId="1042" applyNumberFormat="1" applyFont="1" applyFill="1">
      <alignment/>
      <protection/>
    </xf>
    <xf numFmtId="0" fontId="21" fillId="65" borderId="49" xfId="1042" applyFont="1" applyFill="1" applyBorder="1">
      <alignment/>
      <protection/>
    </xf>
    <xf numFmtId="165" fontId="18" fillId="65" borderId="0" xfId="1288" applyNumberFormat="1" applyFont="1" applyFill="1" applyBorder="1" applyAlignment="1">
      <alignment horizontal="right"/>
    </xf>
    <xf numFmtId="3" fontId="17" fillId="65" borderId="47" xfId="0" applyNumberFormat="1" applyFont="1" applyFill="1" applyBorder="1" applyAlignment="1">
      <alignment horizontal="right"/>
    </xf>
    <xf numFmtId="3" fontId="17" fillId="65" borderId="48" xfId="0" applyNumberFormat="1" applyFont="1" applyFill="1" applyBorder="1" applyAlignment="1">
      <alignment horizontal="right"/>
    </xf>
    <xf numFmtId="166" fontId="17" fillId="65" borderId="51" xfId="1042" applyNumberFormat="1" applyFont="1" applyFill="1" applyBorder="1" applyAlignment="1">
      <alignment horizontal="right"/>
      <protection/>
    </xf>
    <xf numFmtId="37" fontId="20" fillId="65" borderId="50" xfId="1042" applyNumberFormat="1" applyFont="1" applyFill="1" applyBorder="1">
      <alignment/>
      <protection/>
    </xf>
    <xf numFmtId="37" fontId="17" fillId="65" borderId="50" xfId="1042" applyNumberFormat="1" applyFont="1" applyFill="1" applyBorder="1" applyAlignment="1">
      <alignment horizontal="left" indent="1"/>
      <protection/>
    </xf>
    <xf numFmtId="0" fontId="17" fillId="65" borderId="52" xfId="0" applyFont="1" applyFill="1" applyBorder="1" applyAlignment="1">
      <alignment/>
    </xf>
    <xf numFmtId="165" fontId="18" fillId="65" borderId="53" xfId="1288" applyNumberFormat="1" applyFont="1" applyFill="1" applyBorder="1" applyAlignment="1">
      <alignment horizontal="right"/>
    </xf>
    <xf numFmtId="166" fontId="17" fillId="65" borderId="53" xfId="146" applyNumberFormat="1" applyFont="1" applyFill="1" applyBorder="1" applyAlignment="1">
      <alignment horizontal="right"/>
    </xf>
    <xf numFmtId="166" fontId="17" fillId="65" borderId="54" xfId="146" applyNumberFormat="1" applyFont="1" applyFill="1" applyBorder="1" applyAlignment="1">
      <alignment horizontal="right"/>
    </xf>
    <xf numFmtId="37" fontId="17" fillId="65" borderId="0" xfId="1042" applyNumberFormat="1" applyFont="1" applyFill="1" applyBorder="1">
      <alignment/>
      <protection/>
    </xf>
    <xf numFmtId="37" fontId="17" fillId="65" borderId="49" xfId="1042" applyNumberFormat="1" applyFont="1" applyFill="1" applyBorder="1">
      <alignment/>
      <protection/>
    </xf>
    <xf numFmtId="37" fontId="20" fillId="65" borderId="50" xfId="1042" applyNumberFormat="1" applyFont="1" applyFill="1" applyBorder="1" applyAlignment="1">
      <alignment horizontal="left"/>
      <protection/>
    </xf>
    <xf numFmtId="3" fontId="18" fillId="65" borderId="0" xfId="0" applyNumberFormat="1" applyFont="1" applyFill="1" applyBorder="1" applyAlignment="1">
      <alignment horizontal="right"/>
    </xf>
    <xf numFmtId="166" fontId="17" fillId="65" borderId="0" xfId="0" applyNumberFormat="1" applyFont="1" applyFill="1" applyBorder="1" applyAlignment="1">
      <alignment horizontal="right"/>
    </xf>
    <xf numFmtId="3" fontId="17" fillId="65" borderId="50" xfId="0" applyNumberFormat="1" applyFont="1" applyFill="1" applyBorder="1" applyAlignment="1">
      <alignment/>
    </xf>
    <xf numFmtId="37" fontId="9" fillId="65" borderId="0" xfId="1042" applyNumberFormat="1" applyFont="1" applyFill="1" applyAlignment="1">
      <alignment horizontal="right"/>
      <protection/>
    </xf>
    <xf numFmtId="3" fontId="7" fillId="65" borderId="0" xfId="0" applyNumberFormat="1" applyFont="1" applyFill="1" applyAlignment="1">
      <alignment/>
    </xf>
    <xf numFmtId="3" fontId="17" fillId="65" borderId="51" xfId="0" applyNumberFormat="1" applyFont="1" applyFill="1" applyBorder="1" applyAlignment="1">
      <alignment horizontal="right"/>
    </xf>
    <xf numFmtId="166" fontId="17" fillId="65" borderId="51" xfId="1042" applyNumberFormat="1" applyFont="1" applyFill="1" applyBorder="1" applyAlignment="1">
      <alignment horizontal="right"/>
      <protection/>
    </xf>
    <xf numFmtId="37" fontId="20" fillId="65" borderId="55" xfId="1042" applyNumberFormat="1" applyFont="1" applyFill="1" applyBorder="1">
      <alignment/>
      <protection/>
    </xf>
    <xf numFmtId="3" fontId="17" fillId="65" borderId="56" xfId="1042" applyNumberFormat="1" applyFont="1" applyFill="1" applyBorder="1">
      <alignment/>
      <protection/>
    </xf>
    <xf numFmtId="166" fontId="20" fillId="65" borderId="56" xfId="1042" applyNumberFormat="1" applyFont="1" applyFill="1" applyBorder="1" applyAlignment="1">
      <alignment horizontal="right"/>
      <protection/>
    </xf>
    <xf numFmtId="166" fontId="20" fillId="65" borderId="63" xfId="1042" applyNumberFormat="1" applyFont="1" applyFill="1" applyBorder="1" applyAlignment="1">
      <alignment horizontal="right"/>
      <protection/>
    </xf>
    <xf numFmtId="37" fontId="18" fillId="65" borderId="0" xfId="1042" applyNumberFormat="1" applyFont="1" applyFill="1" applyBorder="1" applyAlignment="1">
      <alignment horizontal="right"/>
      <protection/>
    </xf>
    <xf numFmtId="166" fontId="17" fillId="65" borderId="51" xfId="0" applyNumberFormat="1" applyFont="1" applyFill="1" applyBorder="1" applyAlignment="1">
      <alignment/>
    </xf>
    <xf numFmtId="166" fontId="17" fillId="65" borderId="51" xfId="0" applyNumberFormat="1" applyFont="1" applyFill="1" applyBorder="1" applyAlignment="1">
      <alignment horizontal="right"/>
    </xf>
    <xf numFmtId="3" fontId="17" fillId="65" borderId="55" xfId="0" applyNumberFormat="1" applyFont="1" applyFill="1" applyBorder="1" applyAlignment="1">
      <alignment/>
    </xf>
    <xf numFmtId="3" fontId="18" fillId="65" borderId="56" xfId="0" applyNumberFormat="1" applyFont="1" applyFill="1" applyBorder="1" applyAlignment="1">
      <alignment horizontal="right"/>
    </xf>
    <xf numFmtId="166" fontId="17" fillId="65" borderId="56" xfId="0" applyNumberFormat="1" applyFont="1" applyFill="1" applyBorder="1" applyAlignment="1">
      <alignment horizontal="right"/>
    </xf>
    <xf numFmtId="166" fontId="17" fillId="65" borderId="63" xfId="0" applyNumberFormat="1" applyFont="1" applyFill="1" applyBorder="1" applyAlignment="1">
      <alignment horizontal="right"/>
    </xf>
    <xf numFmtId="167" fontId="17" fillId="0" borderId="0" xfId="0" applyNumberFormat="1" applyFont="1" applyFill="1" applyBorder="1" applyAlignment="1">
      <alignment horizontal="right"/>
    </xf>
    <xf numFmtId="167" fontId="17" fillId="0" borderId="56" xfId="0" applyNumberFormat="1" applyFont="1" applyFill="1" applyBorder="1" applyAlignment="1">
      <alignment horizontal="right"/>
    </xf>
    <xf numFmtId="37" fontId="17" fillId="0" borderId="50" xfId="1042" applyNumberFormat="1" applyFont="1" applyFill="1" applyBorder="1" quotePrefix="1">
      <alignment/>
      <protection/>
    </xf>
    <xf numFmtId="3" fontId="17" fillId="0" borderId="55" xfId="0" applyNumberFormat="1" applyFont="1" applyFill="1" applyBorder="1" applyAlignment="1">
      <alignment/>
    </xf>
    <xf numFmtId="3" fontId="18" fillId="0" borderId="56" xfId="0" applyNumberFormat="1" applyFont="1" applyFill="1" applyBorder="1" applyAlignment="1">
      <alignment horizontal="right"/>
    </xf>
    <xf numFmtId="166" fontId="17" fillId="0" borderId="56" xfId="0" applyNumberFormat="1" applyFont="1" applyFill="1" applyBorder="1" applyAlignment="1">
      <alignment horizontal="right"/>
    </xf>
    <xf numFmtId="166" fontId="17" fillId="0" borderId="63" xfId="0" applyNumberFormat="1" applyFont="1" applyFill="1" applyBorder="1" applyAlignment="1">
      <alignment horizontal="right"/>
    </xf>
    <xf numFmtId="165" fontId="20" fillId="0" borderId="51" xfId="1042" applyNumberFormat="1" applyFont="1" applyFill="1" applyBorder="1" applyAlignment="1">
      <alignment horizontal="right"/>
      <protection/>
    </xf>
    <xf numFmtId="0" fontId="17" fillId="0" borderId="50" xfId="1042" applyFont="1" applyFill="1" applyBorder="1" applyAlignment="1">
      <alignment/>
      <protection/>
    </xf>
    <xf numFmtId="166" fontId="17" fillId="0" borderId="0" xfId="286" applyNumberFormat="1" applyFont="1" applyFill="1" applyBorder="1" applyAlignment="1">
      <alignment horizontal="right"/>
      <protection/>
    </xf>
    <xf numFmtId="166" fontId="17" fillId="0" borderId="51" xfId="286" applyNumberFormat="1" applyFont="1" applyFill="1" applyBorder="1" applyAlignment="1">
      <alignment horizontal="right"/>
      <protection/>
    </xf>
    <xf numFmtId="166" fontId="17" fillId="0" borderId="56" xfId="286" applyNumberFormat="1" applyFont="1" applyFill="1" applyBorder="1" applyAlignment="1">
      <alignment horizontal="right"/>
      <protection/>
    </xf>
    <xf numFmtId="166" fontId="20" fillId="0" borderId="58" xfId="1042" applyNumberFormat="1" applyFont="1" applyFill="1" applyBorder="1" applyAlignment="1">
      <alignment horizontal="right"/>
      <protection/>
    </xf>
    <xf numFmtId="166" fontId="20" fillId="0" borderId="59" xfId="1042" applyNumberFormat="1" applyFont="1" applyFill="1" applyBorder="1" applyAlignment="1">
      <alignment horizontal="right"/>
      <protection/>
    </xf>
    <xf numFmtId="3" fontId="14" fillId="0" borderId="0" xfId="286" applyNumberFormat="1" applyFont="1" applyFill="1" applyBorder="1">
      <alignment/>
      <protection/>
    </xf>
    <xf numFmtId="37" fontId="20" fillId="75" borderId="0" xfId="1042" applyNumberFormat="1" applyFont="1" applyFill="1">
      <alignment/>
      <protection/>
    </xf>
    <xf numFmtId="37" fontId="14" fillId="67" borderId="57" xfId="1042" applyNumberFormat="1" applyFont="1" applyFill="1" applyBorder="1">
      <alignment/>
      <protection/>
    </xf>
    <xf numFmtId="37" fontId="17" fillId="67" borderId="58" xfId="1042" applyNumberFormat="1" applyFont="1" applyFill="1" applyBorder="1">
      <alignment/>
      <protection/>
    </xf>
    <xf numFmtId="37" fontId="17" fillId="67" borderId="58" xfId="1042" applyNumberFormat="1" applyFont="1" applyFill="1" applyBorder="1" applyAlignment="1">
      <alignment horizontal="right"/>
      <protection/>
    </xf>
    <xf numFmtId="0" fontId="19" fillId="67" borderId="59" xfId="1042" applyFont="1" applyFill="1" applyBorder="1" applyAlignment="1">
      <alignment horizontal="right"/>
      <protection/>
    </xf>
    <xf numFmtId="37" fontId="19" fillId="0" borderId="0" xfId="1042" applyNumberFormat="1" applyFont="1" applyFill="1" applyAlignment="1">
      <alignment/>
      <protection/>
    </xf>
    <xf numFmtId="0" fontId="17" fillId="50" borderId="0" xfId="286" applyFont="1" applyFill="1" applyProtection="1">
      <alignment/>
      <protection/>
    </xf>
    <xf numFmtId="0" fontId="116" fillId="0" borderId="0" xfId="286" applyFont="1" applyAlignment="1">
      <alignment horizontal="left" vertical="top"/>
      <protection/>
    </xf>
    <xf numFmtId="0" fontId="117" fillId="0" borderId="0" xfId="286" applyFont="1">
      <alignment/>
      <protection/>
    </xf>
    <xf numFmtId="37" fontId="19" fillId="65" borderId="67" xfId="1042" applyNumberFormat="1" applyFont="1" applyFill="1" applyBorder="1" applyAlignment="1">
      <alignment horizontal="right"/>
      <protection/>
    </xf>
    <xf numFmtId="37" fontId="17" fillId="65" borderId="67" xfId="1042" applyNumberFormat="1" applyFont="1" applyFill="1" applyBorder="1" applyAlignment="1">
      <alignment horizontal="right"/>
      <protection/>
    </xf>
    <xf numFmtId="0" fontId="118" fillId="0" borderId="79" xfId="286" applyFont="1" applyBorder="1" applyAlignment="1">
      <alignment horizontal="center" vertical="top" wrapText="1"/>
      <protection/>
    </xf>
    <xf numFmtId="0" fontId="118" fillId="0" borderId="80" xfId="286" applyFont="1" applyBorder="1" applyAlignment="1">
      <alignment horizontal="center" vertical="top" wrapText="1"/>
      <protection/>
    </xf>
    <xf numFmtId="0" fontId="118" fillId="0" borderId="81" xfId="286" applyFont="1" applyBorder="1" applyAlignment="1">
      <alignment horizontal="center" vertical="top" wrapText="1"/>
      <protection/>
    </xf>
    <xf numFmtId="37" fontId="21" fillId="65" borderId="55" xfId="1042" applyNumberFormat="1" applyFont="1" applyFill="1" applyBorder="1">
      <alignment/>
      <protection/>
    </xf>
    <xf numFmtId="37" fontId="19" fillId="65" borderId="82" xfId="1042" applyNumberFormat="1" applyFont="1" applyFill="1" applyBorder="1" applyAlignment="1">
      <alignment horizontal="right"/>
      <protection/>
    </xf>
    <xf numFmtId="37" fontId="17" fillId="65" borderId="82" xfId="1042" applyNumberFormat="1" applyFont="1" applyFill="1" applyBorder="1" applyAlignment="1">
      <alignment horizontal="right"/>
      <protection/>
    </xf>
    <xf numFmtId="0" fontId="117" fillId="0" borderId="79" xfId="286" applyFont="1" applyBorder="1" applyAlignment="1">
      <alignment vertical="top" wrapText="1"/>
      <protection/>
    </xf>
    <xf numFmtId="37" fontId="21" fillId="65" borderId="55" xfId="1042" applyNumberFormat="1" applyFont="1" applyFill="1" applyBorder="1" applyAlignment="1" quotePrefix="1">
      <alignment horizontal="left"/>
      <protection/>
    </xf>
    <xf numFmtId="37" fontId="19" fillId="65" borderId="82" xfId="1042" applyNumberFormat="1" applyFont="1" applyFill="1" applyBorder="1" applyAlignment="1">
      <alignment horizontal="center" wrapText="1"/>
      <protection/>
    </xf>
    <xf numFmtId="37" fontId="20" fillId="0" borderId="0" xfId="1042" applyNumberFormat="1" applyFont="1" applyFill="1" applyBorder="1" applyAlignment="1">
      <alignment horizontal="right"/>
      <protection/>
    </xf>
    <xf numFmtId="37" fontId="26" fillId="0" borderId="0" xfId="1042" applyNumberFormat="1" applyFont="1" applyFill="1" applyAlignment="1">
      <alignment/>
      <protection/>
    </xf>
    <xf numFmtId="37" fontId="20" fillId="0" borderId="0" xfId="1042" applyNumberFormat="1" applyFont="1" applyFill="1" applyAlignment="1">
      <alignment vertical="center"/>
      <protection/>
    </xf>
    <xf numFmtId="0" fontId="118" fillId="0" borderId="83" xfId="286" applyFont="1" applyBorder="1" applyAlignment="1">
      <alignment horizontal="center" vertical="top" wrapText="1"/>
      <protection/>
    </xf>
    <xf numFmtId="0" fontId="118" fillId="0" borderId="84" xfId="286" applyFont="1" applyBorder="1" applyAlignment="1">
      <alignment horizontal="center" vertical="top" wrapText="1"/>
      <protection/>
    </xf>
    <xf numFmtId="165" fontId="17" fillId="0" borderId="50" xfId="1042" applyNumberFormat="1" applyFont="1" applyFill="1" applyBorder="1">
      <alignment/>
      <protection/>
    </xf>
    <xf numFmtId="165" fontId="17" fillId="0" borderId="50" xfId="1042" applyNumberFormat="1" applyFont="1" applyFill="1" applyBorder="1" applyAlignment="1">
      <alignment wrapText="1"/>
      <protection/>
    </xf>
    <xf numFmtId="166" fontId="17" fillId="10" borderId="64" xfId="286" applyNumberFormat="1" applyFont="1" applyFill="1" applyBorder="1" applyAlignment="1">
      <alignment horizontal="right"/>
      <protection/>
    </xf>
    <xf numFmtId="0" fontId="117" fillId="0" borderId="85" xfId="286" applyFont="1" applyBorder="1" applyAlignment="1">
      <alignment vertical="top" wrapText="1"/>
      <protection/>
    </xf>
    <xf numFmtId="37" fontId="26" fillId="10" borderId="0" xfId="1042" applyNumberFormat="1" applyFont="1" applyFill="1">
      <alignment/>
      <protection/>
    </xf>
    <xf numFmtId="165" fontId="20" fillId="0" borderId="57" xfId="1042" applyNumberFormat="1" applyFont="1" applyFill="1" applyBorder="1" quotePrefix="1">
      <alignment/>
      <protection/>
    </xf>
    <xf numFmtId="166" fontId="20" fillId="0" borderId="68" xfId="1042" applyNumberFormat="1" applyFont="1" applyFill="1" applyBorder="1" applyAlignment="1">
      <alignment horizontal="right"/>
      <protection/>
    </xf>
    <xf numFmtId="166" fontId="20" fillId="0" borderId="68" xfId="286" applyNumberFormat="1" applyFont="1" applyFill="1" applyBorder="1" applyAlignment="1">
      <alignment horizontal="right"/>
      <protection/>
    </xf>
    <xf numFmtId="0" fontId="117" fillId="0" borderId="86" xfId="286" applyFont="1" applyBorder="1" applyAlignment="1">
      <alignment vertical="top" wrapText="1"/>
      <protection/>
    </xf>
    <xf numFmtId="0" fontId="119" fillId="0" borderId="0" xfId="286" applyFont="1" applyAlignment="1">
      <alignment horizontal="justify"/>
      <protection/>
    </xf>
    <xf numFmtId="166" fontId="117" fillId="0" borderId="0" xfId="286" applyNumberFormat="1" applyFont="1">
      <alignment/>
      <protection/>
    </xf>
    <xf numFmtId="37" fontId="20" fillId="50" borderId="87" xfId="286" applyNumberFormat="1" applyFont="1" applyFill="1" applyBorder="1" applyAlignment="1">
      <alignment horizontal="left"/>
      <protection/>
    </xf>
    <xf numFmtId="37" fontId="118" fillId="0" borderId="87" xfId="286" applyNumberFormat="1" applyFont="1" applyBorder="1" applyAlignment="1">
      <alignment horizontal="left" vertical="center" wrapText="1"/>
      <protection/>
    </xf>
    <xf numFmtId="37" fontId="20" fillId="0" borderId="88" xfId="1042" applyNumberFormat="1" applyFont="1" applyFill="1" applyBorder="1" applyAlignment="1">
      <alignment vertical="center"/>
      <protection/>
    </xf>
    <xf numFmtId="166" fontId="17" fillId="0" borderId="64" xfId="286" applyNumberFormat="1" applyFont="1" applyFill="1" applyBorder="1" applyAlignment="1">
      <alignment horizontal="right"/>
      <protection/>
    </xf>
    <xf numFmtId="0" fontId="25" fillId="0" borderId="0" xfId="1042" applyFont="1" applyFill="1" applyBorder="1" applyAlignment="1">
      <alignment horizontal="left"/>
      <protection/>
    </xf>
    <xf numFmtId="0" fontId="25" fillId="0" borderId="0" xfId="1042" applyFont="1" applyFill="1" applyBorder="1" applyAlignment="1">
      <alignment horizontal="right"/>
      <protection/>
    </xf>
    <xf numFmtId="37" fontId="14" fillId="0" borderId="0" xfId="1042" applyNumberFormat="1" applyFont="1" applyFill="1" applyBorder="1" applyAlignment="1">
      <alignment horizontal="left"/>
      <protection/>
    </xf>
    <xf numFmtId="37" fontId="14" fillId="67" borderId="49" xfId="1042" applyNumberFormat="1" applyFont="1" applyFill="1" applyBorder="1">
      <alignment/>
      <protection/>
    </xf>
    <xf numFmtId="37" fontId="14" fillId="67" borderId="47" xfId="1042" applyNumberFormat="1" applyFont="1" applyFill="1" applyBorder="1">
      <alignment/>
      <protection/>
    </xf>
    <xf numFmtId="37" fontId="17" fillId="0" borderId="0" xfId="1042" applyNumberFormat="1" applyFont="1" applyFill="1" applyAlignment="1">
      <alignment/>
      <protection/>
    </xf>
    <xf numFmtId="37" fontId="14" fillId="67" borderId="55" xfId="1042" applyNumberFormat="1" applyFont="1" applyFill="1" applyBorder="1">
      <alignment/>
      <protection/>
    </xf>
    <xf numFmtId="37" fontId="14" fillId="67" borderId="56" xfId="1042" applyNumberFormat="1" applyFont="1" applyFill="1" applyBorder="1">
      <alignment/>
      <protection/>
    </xf>
    <xf numFmtId="0" fontId="19" fillId="67" borderId="63" xfId="1042" applyFont="1" applyFill="1" applyBorder="1" applyAlignment="1">
      <alignment horizontal="right"/>
      <protection/>
    </xf>
    <xf numFmtId="37" fontId="19" fillId="65" borderId="0" xfId="1042" applyNumberFormat="1" applyFont="1" applyFill="1" applyBorder="1" applyAlignment="1">
      <alignment horizontal="right"/>
      <protection/>
    </xf>
    <xf numFmtId="37" fontId="21" fillId="65" borderId="56" xfId="1042" applyNumberFormat="1" applyFont="1" applyFill="1" applyBorder="1" applyAlignment="1" quotePrefix="1">
      <alignment horizontal="left"/>
      <protection/>
    </xf>
    <xf numFmtId="37" fontId="19" fillId="65" borderId="56" xfId="1042" applyNumberFormat="1" applyFont="1" applyFill="1" applyBorder="1" applyAlignment="1">
      <alignment horizontal="right"/>
      <protection/>
    </xf>
    <xf numFmtId="37" fontId="17" fillId="65" borderId="63" xfId="1042" applyNumberFormat="1" applyFont="1" applyFill="1" applyBorder="1" applyAlignment="1">
      <alignment horizontal="right"/>
      <protection/>
    </xf>
    <xf numFmtId="165" fontId="20" fillId="0" borderId="49" xfId="1042" applyNumberFormat="1" applyFont="1" applyFill="1" applyBorder="1">
      <alignment/>
      <protection/>
    </xf>
    <xf numFmtId="165" fontId="20" fillId="0" borderId="50" xfId="1042" applyNumberFormat="1" applyFont="1" applyFill="1" applyBorder="1">
      <alignment/>
      <protection/>
    </xf>
    <xf numFmtId="165" fontId="20" fillId="0" borderId="58" xfId="1042" applyNumberFormat="1" applyFont="1" applyFill="1" applyBorder="1" quotePrefix="1">
      <alignment/>
      <protection/>
    </xf>
    <xf numFmtId="37" fontId="20" fillId="0" borderId="0" xfId="1042" applyNumberFormat="1" applyFont="1" applyFill="1" applyAlignment="1">
      <alignment/>
      <protection/>
    </xf>
    <xf numFmtId="0" fontId="17" fillId="0" borderId="50" xfId="286" applyFont="1" applyBorder="1">
      <alignment/>
      <protection/>
    </xf>
    <xf numFmtId="0" fontId="17" fillId="0" borderId="0" xfId="286" applyFont="1" applyBorder="1">
      <alignment/>
      <protection/>
    </xf>
    <xf numFmtId="165" fontId="20" fillId="0" borderId="57" xfId="1042" applyNumberFormat="1" applyFont="1" applyFill="1" applyBorder="1">
      <alignment/>
      <protection/>
    </xf>
    <xf numFmtId="165" fontId="20" fillId="0" borderId="58" xfId="1042" applyNumberFormat="1" applyFont="1" applyFill="1" applyBorder="1">
      <alignment/>
      <protection/>
    </xf>
    <xf numFmtId="166" fontId="20" fillId="0" borderId="58" xfId="286" applyNumberFormat="1" applyFont="1" applyFill="1" applyBorder="1" applyAlignment="1">
      <alignment horizontal="right"/>
      <protection/>
    </xf>
    <xf numFmtId="49" fontId="0" fillId="50" borderId="0" xfId="286" applyNumberFormat="1" applyFill="1" applyAlignment="1" applyProtection="1">
      <alignment/>
      <protection/>
    </xf>
    <xf numFmtId="37" fontId="19" fillId="67" borderId="56" xfId="1042" applyNumberFormat="1" applyFont="1" applyFill="1" applyBorder="1" applyAlignment="1">
      <alignment horizontal="right" wrapText="1"/>
      <protection/>
    </xf>
    <xf numFmtId="37" fontId="19" fillId="67" borderId="63" xfId="1042" applyNumberFormat="1" applyFont="1" applyFill="1" applyBorder="1" applyAlignment="1">
      <alignment horizontal="right" wrapText="1"/>
      <protection/>
    </xf>
    <xf numFmtId="37" fontId="19" fillId="65" borderId="56" xfId="1042" applyNumberFormat="1" applyFont="1" applyFill="1" applyBorder="1" applyAlignment="1">
      <alignment horizontal="right" wrapText="1"/>
      <protection/>
    </xf>
    <xf numFmtId="37" fontId="19" fillId="65" borderId="63" xfId="1042" applyNumberFormat="1" applyFont="1" applyFill="1" applyBorder="1" applyAlignment="1">
      <alignment horizontal="right" wrapText="1"/>
      <protection/>
    </xf>
    <xf numFmtId="37" fontId="19" fillId="65" borderId="56" xfId="1042" applyNumberFormat="1" applyFont="1" applyFill="1" applyBorder="1" applyAlignment="1" quotePrefix="1">
      <alignment horizontal="right" wrapText="1"/>
      <protection/>
    </xf>
    <xf numFmtId="165" fontId="20" fillId="0" borderId="49" xfId="1042" applyNumberFormat="1" applyFont="1" applyFill="1" applyBorder="1" applyAlignment="1">
      <alignment/>
      <protection/>
    </xf>
    <xf numFmtId="165" fontId="20" fillId="0" borderId="50" xfId="1042" applyNumberFormat="1" applyFont="1" applyFill="1" applyBorder="1" applyAlignment="1">
      <alignment/>
      <protection/>
    </xf>
    <xf numFmtId="165" fontId="17" fillId="0" borderId="50" xfId="1042" applyNumberFormat="1" applyFont="1" applyFill="1" applyBorder="1" applyAlignment="1">
      <alignment/>
      <protection/>
    </xf>
    <xf numFmtId="165" fontId="17" fillId="0" borderId="55" xfId="1042" applyNumberFormat="1" applyFont="1" applyFill="1" applyBorder="1" applyAlignment="1">
      <alignment/>
      <protection/>
    </xf>
    <xf numFmtId="166" fontId="17" fillId="0" borderId="56" xfId="1042" applyNumberFormat="1" applyFont="1" applyFill="1" applyBorder="1" applyAlignment="1">
      <alignment horizontal="right"/>
      <protection/>
    </xf>
    <xf numFmtId="166" fontId="17" fillId="0" borderId="63" xfId="1042" applyNumberFormat="1" applyFont="1" applyFill="1" applyBorder="1" applyAlignment="1">
      <alignment horizontal="right"/>
      <protection/>
    </xf>
    <xf numFmtId="165" fontId="17" fillId="0" borderId="57" xfId="1042" applyNumberFormat="1" applyFont="1" applyFill="1" applyBorder="1" applyAlignment="1">
      <alignment/>
      <protection/>
    </xf>
    <xf numFmtId="166" fontId="17" fillId="0" borderId="58" xfId="1042" applyNumberFormat="1" applyFont="1" applyFill="1" applyBorder="1" applyAlignment="1">
      <alignment horizontal="right"/>
      <protection/>
    </xf>
    <xf numFmtId="166" fontId="17" fillId="0" borderId="59" xfId="1042" applyNumberFormat="1" applyFont="1" applyFill="1" applyBorder="1" applyAlignment="1">
      <alignment horizontal="right"/>
      <protection/>
    </xf>
    <xf numFmtId="165" fontId="17" fillId="0" borderId="50" xfId="1042" applyNumberFormat="1" applyFont="1" applyFill="1" applyBorder="1" applyAlignment="1">
      <alignment horizontal="left" indent="2"/>
      <protection/>
    </xf>
    <xf numFmtId="165" fontId="17" fillId="0" borderId="57" xfId="1042" applyNumberFormat="1" applyFont="1" applyFill="1" applyBorder="1" applyAlignment="1">
      <alignment horizontal="left" indent="2"/>
      <protection/>
    </xf>
    <xf numFmtId="166" fontId="20" fillId="0" borderId="58" xfId="1042" applyNumberFormat="1" applyFont="1" applyFill="1" applyBorder="1">
      <alignment/>
      <protection/>
    </xf>
    <xf numFmtId="165" fontId="20" fillId="0" borderId="57" xfId="1042" applyNumberFormat="1" applyFont="1" applyFill="1" applyBorder="1" applyAlignment="1" quotePrefix="1">
      <alignment/>
      <protection/>
    </xf>
    <xf numFmtId="0" fontId="17" fillId="0" borderId="0" xfId="286" applyFont="1">
      <alignment/>
      <protection/>
    </xf>
    <xf numFmtId="22" fontId="17" fillId="0" borderId="0" xfId="1042" applyNumberFormat="1" applyFont="1" applyFill="1" applyBorder="1" applyAlignment="1">
      <alignment horizontal="right"/>
      <protection/>
    </xf>
    <xf numFmtId="37" fontId="19" fillId="67" borderId="0" xfId="1042" applyNumberFormat="1" applyFont="1" applyFill="1" applyBorder="1" applyAlignment="1">
      <alignment horizontal="right" wrapText="1"/>
      <protection/>
    </xf>
    <xf numFmtId="37" fontId="21" fillId="65" borderId="57" xfId="1042" applyNumberFormat="1" applyFont="1" applyFill="1" applyBorder="1" applyAlignment="1" quotePrefix="1">
      <alignment horizontal="left"/>
      <protection/>
    </xf>
    <xf numFmtId="37" fontId="19" fillId="65" borderId="58" xfId="1042" applyNumberFormat="1" applyFont="1" applyFill="1" applyBorder="1" applyAlignment="1">
      <alignment horizontal="right" wrapText="1"/>
      <protection/>
    </xf>
    <xf numFmtId="37" fontId="20" fillId="65" borderId="50" xfId="1042" applyNumberFormat="1" applyFont="1" applyFill="1" applyBorder="1" applyAlignment="1" quotePrefix="1">
      <alignment horizontal="left"/>
      <protection/>
    </xf>
    <xf numFmtId="37" fontId="19" fillId="65" borderId="0" xfId="1042" applyNumberFormat="1" applyFont="1" applyFill="1" applyBorder="1" applyAlignment="1">
      <alignment horizontal="right" wrapText="1"/>
      <protection/>
    </xf>
    <xf numFmtId="37" fontId="17" fillId="65" borderId="0" xfId="1042" applyNumberFormat="1" applyFont="1" applyFill="1" applyBorder="1" applyAlignment="1">
      <alignment horizontal="right" wrapText="1"/>
      <protection/>
    </xf>
    <xf numFmtId="169" fontId="17" fillId="0" borderId="0" xfId="146" applyNumberFormat="1" applyFont="1" applyFill="1" applyBorder="1" applyAlignment="1">
      <alignment horizontal="right"/>
    </xf>
    <xf numFmtId="166" fontId="17" fillId="0" borderId="56" xfId="1042" applyNumberFormat="1" applyFont="1" applyFill="1" applyBorder="1">
      <alignment/>
      <protection/>
    </xf>
    <xf numFmtId="169" fontId="17" fillId="0" borderId="56" xfId="146" applyNumberFormat="1" applyFont="1" applyFill="1" applyBorder="1" applyAlignment="1">
      <alignment horizontal="right"/>
    </xf>
    <xf numFmtId="169" fontId="17" fillId="0" borderId="63" xfId="146" applyNumberFormat="1" applyFont="1" applyFill="1" applyBorder="1" applyAlignment="1">
      <alignment horizontal="right"/>
    </xf>
    <xf numFmtId="0" fontId="51" fillId="0" borderId="0" xfId="286" applyFont="1">
      <alignment/>
      <protection/>
    </xf>
    <xf numFmtId="37" fontId="20" fillId="67" borderId="47" xfId="1042" applyNumberFormat="1" applyFont="1" applyFill="1" applyBorder="1">
      <alignment/>
      <protection/>
    </xf>
    <xf numFmtId="37" fontId="20" fillId="67" borderId="48" xfId="1042" applyNumberFormat="1" applyFont="1" applyFill="1" applyBorder="1">
      <alignment/>
      <protection/>
    </xf>
    <xf numFmtId="37" fontId="17" fillId="65" borderId="59" xfId="1042" applyNumberFormat="1" applyFont="1" applyFill="1" applyBorder="1" applyAlignment="1">
      <alignment horizontal="right" wrapText="1"/>
      <protection/>
    </xf>
    <xf numFmtId="165" fontId="17" fillId="0" borderId="49" xfId="1042" applyNumberFormat="1" applyFont="1" applyFill="1" applyBorder="1">
      <alignment/>
      <protection/>
    </xf>
    <xf numFmtId="166" fontId="17" fillId="0" borderId="47" xfId="1042" applyNumberFormat="1" applyFont="1" applyFill="1" applyBorder="1">
      <alignment/>
      <protection/>
    </xf>
    <xf numFmtId="166" fontId="17" fillId="0" borderId="48" xfId="1042" applyNumberFormat="1" applyFont="1" applyFill="1" applyBorder="1">
      <alignment/>
      <protection/>
    </xf>
    <xf numFmtId="37" fontId="19" fillId="0" borderId="0" xfId="1042" applyNumberFormat="1" applyFont="1" applyFill="1" applyBorder="1" applyAlignment="1">
      <alignment/>
      <protection/>
    </xf>
    <xf numFmtId="37" fontId="19" fillId="0" borderId="0" xfId="1042" applyNumberFormat="1" applyFont="1" applyFill="1" applyAlignment="1">
      <alignment horizontal="left"/>
      <protection/>
    </xf>
    <xf numFmtId="37" fontId="17" fillId="0" borderId="0" xfId="1042" applyNumberFormat="1" applyFont="1" applyFill="1" applyAlignment="1">
      <alignment horizontal="left"/>
      <protection/>
    </xf>
    <xf numFmtId="37" fontId="17" fillId="65" borderId="0" xfId="1042" applyNumberFormat="1" applyFont="1" applyFill="1" applyAlignment="1">
      <alignment horizontal="left"/>
      <protection/>
    </xf>
    <xf numFmtId="37" fontId="19" fillId="0" borderId="0" xfId="1042" applyNumberFormat="1" applyFont="1" applyFill="1" applyBorder="1" applyAlignment="1">
      <alignment horizontal="left"/>
      <protection/>
    </xf>
    <xf numFmtId="166" fontId="117" fillId="0" borderId="0" xfId="286" applyNumberFormat="1" applyFont="1" applyBorder="1">
      <alignment/>
      <protection/>
    </xf>
    <xf numFmtId="37" fontId="17" fillId="65" borderId="56" xfId="1042" applyNumberFormat="1" applyFont="1" applyFill="1" applyBorder="1" applyAlignment="1">
      <alignment horizontal="right" wrapText="1"/>
      <protection/>
    </xf>
    <xf numFmtId="3" fontId="119" fillId="0" borderId="79" xfId="286" applyNumberFormat="1" applyFont="1" applyFill="1" applyBorder="1" applyAlignment="1" applyProtection="1">
      <alignment horizontal="center" vertical="top" wrapText="1"/>
      <protection/>
    </xf>
    <xf numFmtId="3" fontId="119" fillId="0" borderId="79" xfId="286" applyNumberFormat="1" applyFont="1" applyFill="1" applyBorder="1" applyAlignment="1" applyProtection="1" quotePrefix="1">
      <alignment horizontal="center" vertical="top" wrapText="1"/>
      <protection/>
    </xf>
    <xf numFmtId="3" fontId="119" fillId="0" borderId="79" xfId="286" applyNumberFormat="1" applyFont="1" applyFill="1" applyBorder="1" applyAlignment="1">
      <alignment horizontal="center" vertical="top" wrapText="1"/>
      <protection/>
    </xf>
    <xf numFmtId="3" fontId="119" fillId="0" borderId="79" xfId="286" applyNumberFormat="1" applyFont="1" applyFill="1" applyBorder="1" applyAlignment="1" applyProtection="1">
      <alignment horizontal="center" vertical="center" wrapText="1"/>
      <protection/>
    </xf>
    <xf numFmtId="3" fontId="119" fillId="0" borderId="85" xfId="286" applyNumberFormat="1" applyFont="1" applyFill="1" applyBorder="1" applyAlignment="1" applyProtection="1">
      <alignment horizontal="center" vertical="top" wrapText="1"/>
      <protection/>
    </xf>
    <xf numFmtId="3" fontId="119" fillId="0" borderId="85" xfId="286" applyNumberFormat="1" applyFont="1" applyFill="1" applyBorder="1" applyAlignment="1">
      <alignment horizontal="center" vertical="top" wrapText="1"/>
      <protection/>
    </xf>
    <xf numFmtId="3" fontId="119" fillId="0" borderId="86" xfId="286" applyNumberFormat="1" applyFont="1" applyFill="1" applyBorder="1" applyAlignment="1">
      <alignment horizontal="center" vertical="top" wrapText="1"/>
      <protection/>
    </xf>
    <xf numFmtId="3" fontId="119" fillId="0" borderId="79" xfId="286" applyNumberFormat="1" applyFont="1" applyFill="1" applyBorder="1" applyAlignment="1">
      <alignment horizontal="center" vertical="center" wrapText="1"/>
      <protection/>
    </xf>
    <xf numFmtId="166" fontId="20" fillId="0" borderId="82" xfId="1042" applyNumberFormat="1" applyFont="1" applyFill="1" applyBorder="1" applyAlignment="1">
      <alignment horizontal="right"/>
      <protection/>
    </xf>
    <xf numFmtId="0" fontId="17" fillId="0" borderId="50" xfId="1042" applyFont="1" applyFill="1" applyBorder="1" applyAlignment="1">
      <alignment horizontal="left" wrapText="1" indent="1"/>
      <protection/>
    </xf>
    <xf numFmtId="37" fontId="19" fillId="65" borderId="82" xfId="1042" applyNumberFormat="1" applyFont="1" applyFill="1" applyBorder="1" applyAlignment="1">
      <alignment horizontal="right" wrapText="1"/>
      <protection/>
    </xf>
    <xf numFmtId="0" fontId="17" fillId="65" borderId="0" xfId="1042" applyFont="1" applyFill="1" applyBorder="1">
      <alignment/>
      <protection/>
    </xf>
    <xf numFmtId="0" fontId="17" fillId="0" borderId="55" xfId="0" applyFont="1" applyFill="1" applyBorder="1" applyAlignment="1">
      <alignment/>
    </xf>
    <xf numFmtId="37" fontId="17" fillId="0" borderId="47" xfId="1042" applyNumberFormat="1" applyFont="1" applyFill="1" applyBorder="1" quotePrefix="1">
      <alignment/>
      <protection/>
    </xf>
    <xf numFmtId="37" fontId="17" fillId="67" borderId="48" xfId="1042" applyNumberFormat="1" applyFont="1" applyFill="1" applyBorder="1" applyAlignment="1">
      <alignment horizontal="right"/>
      <protection/>
    </xf>
    <xf numFmtId="37" fontId="19" fillId="67" borderId="51" xfId="1042" applyNumberFormat="1" applyFont="1" applyFill="1" applyBorder="1" applyAlignment="1">
      <alignment horizontal="right" wrapText="1"/>
      <protection/>
    </xf>
    <xf numFmtId="37" fontId="17" fillId="65" borderId="51" xfId="1042" applyNumberFormat="1" applyFont="1" applyFill="1" applyBorder="1" applyAlignment="1">
      <alignment horizontal="right" wrapText="1"/>
      <protection/>
    </xf>
    <xf numFmtId="169" fontId="17" fillId="0" borderId="51" xfId="146" applyNumberFormat="1" applyFont="1" applyFill="1" applyBorder="1" applyAlignment="1">
      <alignment horizontal="right"/>
    </xf>
    <xf numFmtId="37" fontId="17" fillId="65" borderId="50" xfId="1042" applyNumberFormat="1" applyFont="1" applyFill="1" applyBorder="1" applyAlignment="1">
      <alignment horizontal="left" vertical="center" wrapText="1"/>
      <protection/>
    </xf>
    <xf numFmtId="170" fontId="7" fillId="0" borderId="0" xfId="146" applyNumberFormat="1" applyFont="1" applyFill="1" applyAlignment="1">
      <alignment/>
    </xf>
    <xf numFmtId="171" fontId="7" fillId="0" borderId="0" xfId="1042" applyNumberFormat="1" applyFont="1" applyFill="1">
      <alignment/>
      <protection/>
    </xf>
    <xf numFmtId="169" fontId="47" fillId="0" borderId="0" xfId="0" applyNumberFormat="1" applyFont="1" applyAlignment="1">
      <alignment wrapText="1"/>
    </xf>
    <xf numFmtId="169" fontId="47" fillId="0" borderId="41" xfId="0" applyNumberFormat="1" applyFont="1" applyBorder="1" applyAlignment="1">
      <alignment wrapText="1"/>
    </xf>
    <xf numFmtId="169" fontId="48" fillId="0" borderId="0" xfId="0" applyNumberFormat="1" applyFont="1" applyAlignment="1">
      <alignment wrapText="1"/>
    </xf>
    <xf numFmtId="169" fontId="47" fillId="0" borderId="0" xfId="0" applyNumberFormat="1" applyFont="1" applyAlignment="1">
      <alignment vertical="top" wrapText="1"/>
    </xf>
    <xf numFmtId="169" fontId="48" fillId="0" borderId="41" xfId="0" applyNumberFormat="1" applyFont="1" applyBorder="1" applyAlignment="1">
      <alignment wrapText="1"/>
    </xf>
    <xf numFmtId="3" fontId="6" fillId="50" borderId="0" xfId="0" applyNumberFormat="1" applyFont="1" applyFill="1" applyBorder="1" applyAlignment="1">
      <alignment horizontal="right"/>
    </xf>
    <xf numFmtId="37" fontId="19" fillId="65" borderId="0" xfId="1042" applyNumberFormat="1" applyFont="1" applyFill="1">
      <alignment/>
      <protection/>
    </xf>
    <xf numFmtId="37" fontId="17" fillId="65" borderId="0" xfId="1042" applyNumberFormat="1" applyFont="1" applyFill="1" applyBorder="1" applyAlignment="1">
      <alignment/>
      <protection/>
    </xf>
    <xf numFmtId="37" fontId="19" fillId="65" borderId="0" xfId="1042" applyNumberFormat="1" applyFont="1" applyFill="1" applyBorder="1">
      <alignment/>
      <protection/>
    </xf>
    <xf numFmtId="167" fontId="17" fillId="0" borderId="0" xfId="0" applyNumberFormat="1" applyFont="1" applyFill="1" applyBorder="1" applyAlignment="1">
      <alignment horizontal="right" wrapText="1"/>
    </xf>
    <xf numFmtId="167" fontId="17" fillId="0" borderId="56" xfId="0" applyNumberFormat="1" applyFont="1" applyFill="1" applyBorder="1" applyAlignment="1">
      <alignment horizontal="right" wrapText="1"/>
    </xf>
    <xf numFmtId="37" fontId="7" fillId="0" borderId="49" xfId="1042" applyNumberFormat="1" applyFont="1" applyFill="1" applyBorder="1">
      <alignment/>
      <protection/>
    </xf>
    <xf numFmtId="166" fontId="17" fillId="65" borderId="64" xfId="1042" applyNumberFormat="1" applyFont="1" applyFill="1" applyBorder="1" applyAlignment="1">
      <alignment horizontal="right"/>
      <protection/>
    </xf>
    <xf numFmtId="166" fontId="17" fillId="65" borderId="64" xfId="286" applyNumberFormat="1" applyFont="1" applyFill="1" applyBorder="1" applyAlignment="1">
      <alignment horizontal="right"/>
      <protection/>
    </xf>
    <xf numFmtId="37" fontId="21" fillId="65" borderId="57" xfId="1042" applyNumberFormat="1" applyFont="1" applyFill="1" applyBorder="1">
      <alignment/>
      <protection/>
    </xf>
    <xf numFmtId="37" fontId="17" fillId="65" borderId="51" xfId="1042" applyNumberFormat="1" applyFont="1" applyFill="1" applyBorder="1" applyAlignment="1">
      <alignment horizontal="right"/>
      <protection/>
    </xf>
    <xf numFmtId="37" fontId="21" fillId="65" borderId="50" xfId="1042" applyNumberFormat="1" applyFont="1" applyFill="1" applyBorder="1" applyAlignment="1" quotePrefix="1">
      <alignment horizontal="left"/>
      <protection/>
    </xf>
    <xf numFmtId="37" fontId="21" fillId="65" borderId="0" xfId="1042" applyNumberFormat="1" applyFont="1" applyFill="1" applyBorder="1" applyAlignment="1" quotePrefix="1">
      <alignment horizontal="left"/>
      <protection/>
    </xf>
    <xf numFmtId="37" fontId="17" fillId="65" borderId="64" xfId="1042" applyNumberFormat="1" applyFont="1" applyFill="1" applyBorder="1" applyAlignment="1">
      <alignment horizontal="right"/>
      <protection/>
    </xf>
    <xf numFmtId="0" fontId="19" fillId="67" borderId="48" xfId="1042" applyFont="1" applyFill="1" applyBorder="1" applyAlignment="1">
      <alignment horizontal="right"/>
      <protection/>
    </xf>
    <xf numFmtId="37" fontId="17" fillId="0" borderId="67" xfId="1042" applyNumberFormat="1" applyFont="1" applyFill="1" applyBorder="1">
      <alignment/>
      <protection/>
    </xf>
    <xf numFmtId="37" fontId="17" fillId="0" borderId="64" xfId="1042" applyNumberFormat="1" applyFont="1" applyFill="1" applyBorder="1">
      <alignment/>
      <protection/>
    </xf>
    <xf numFmtId="0" fontId="0" fillId="0" borderId="56" xfId="286" applyFont="1" applyBorder="1">
      <alignment/>
      <protection/>
    </xf>
    <xf numFmtId="0" fontId="0" fillId="0" borderId="63" xfId="286" applyFont="1" applyBorder="1">
      <alignment/>
      <protection/>
    </xf>
    <xf numFmtId="37" fontId="14" fillId="67" borderId="49" xfId="1042" applyNumberFormat="1" applyFont="1" applyFill="1" applyBorder="1" applyAlignment="1">
      <alignment vertical="center" wrapText="1"/>
      <protection/>
    </xf>
    <xf numFmtId="37" fontId="17" fillId="67" borderId="57" xfId="1042" applyNumberFormat="1" applyFont="1" applyFill="1" applyBorder="1">
      <alignment/>
      <protection/>
    </xf>
    <xf numFmtId="37" fontId="17" fillId="67" borderId="59" xfId="1042" applyNumberFormat="1" applyFont="1" applyFill="1" applyBorder="1">
      <alignment/>
      <protection/>
    </xf>
    <xf numFmtId="37" fontId="17" fillId="65" borderId="68" xfId="1042" applyNumberFormat="1" applyFont="1" applyFill="1" applyBorder="1" applyAlignment="1">
      <alignment horizontal="right"/>
      <protection/>
    </xf>
    <xf numFmtId="165" fontId="20" fillId="65" borderId="50" xfId="1042" applyNumberFormat="1" applyFont="1" applyFill="1" applyBorder="1" applyAlignment="1">
      <alignment wrapText="1"/>
      <protection/>
    </xf>
    <xf numFmtId="165" fontId="17" fillId="65" borderId="64" xfId="1042" applyNumberFormat="1" applyFont="1" applyFill="1" applyBorder="1" applyAlignment="1">
      <alignment horizontal="right"/>
      <protection/>
    </xf>
    <xf numFmtId="165" fontId="17" fillId="65" borderId="50" xfId="1042" applyNumberFormat="1" applyFont="1" applyFill="1" applyBorder="1" applyAlignment="1">
      <alignment horizontal="left" wrapText="1"/>
      <protection/>
    </xf>
    <xf numFmtId="165" fontId="20" fillId="65" borderId="57" xfId="1042" applyNumberFormat="1" applyFont="1" applyFill="1" applyBorder="1" applyAlignment="1" quotePrefix="1">
      <alignment wrapText="1"/>
      <protection/>
    </xf>
    <xf numFmtId="165" fontId="20" fillId="65" borderId="68" xfId="1042" applyNumberFormat="1" applyFont="1" applyFill="1" applyBorder="1" applyAlignment="1">
      <alignment horizontal="right"/>
      <protection/>
    </xf>
    <xf numFmtId="165" fontId="20" fillId="65" borderId="50" xfId="1042" applyNumberFormat="1" applyFont="1" applyFill="1" applyBorder="1" applyAlignment="1" quotePrefix="1">
      <alignment wrapText="1"/>
      <protection/>
    </xf>
    <xf numFmtId="165" fontId="20" fillId="65" borderId="64" xfId="1042" applyNumberFormat="1" applyFont="1" applyFill="1" applyBorder="1" applyAlignment="1">
      <alignment horizontal="right"/>
      <protection/>
    </xf>
    <xf numFmtId="165" fontId="20" fillId="65" borderId="57" xfId="1042" applyNumberFormat="1" applyFont="1" applyFill="1" applyBorder="1" applyAlignment="1">
      <alignment wrapText="1"/>
      <protection/>
    </xf>
    <xf numFmtId="0" fontId="0" fillId="0" borderId="0" xfId="286">
      <alignment/>
      <protection/>
    </xf>
    <xf numFmtId="0" fontId="17" fillId="0" borderId="0" xfId="860" applyFont="1" applyAlignment="1">
      <alignment/>
    </xf>
    <xf numFmtId="0" fontId="17" fillId="65" borderId="0" xfId="860" applyFont="1" applyFill="1" applyAlignment="1">
      <alignment/>
    </xf>
    <xf numFmtId="0" fontId="15" fillId="65" borderId="0" xfId="860" applyFont="1" applyFill="1" applyAlignment="1">
      <alignment/>
    </xf>
    <xf numFmtId="0" fontId="17" fillId="65" borderId="0" xfId="860" applyFont="1" applyFill="1" applyAlignment="1" quotePrefix="1">
      <alignment horizontal="right" vertical="top"/>
    </xf>
    <xf numFmtId="0" fontId="17" fillId="65" borderId="0" xfId="860" applyFont="1" applyFill="1" applyAlignment="1">
      <alignment vertical="top"/>
    </xf>
    <xf numFmtId="37" fontId="17" fillId="0" borderId="0" xfId="1042" applyNumberFormat="1" applyFont="1" applyFill="1" applyBorder="1" quotePrefix="1">
      <alignment/>
      <protection/>
    </xf>
    <xf numFmtId="37" fontId="14" fillId="65" borderId="47" xfId="1042" applyNumberFormat="1" applyFont="1" applyFill="1" applyBorder="1">
      <alignment/>
      <protection/>
    </xf>
    <xf numFmtId="0" fontId="17" fillId="65" borderId="0" xfId="1042" applyFont="1" applyFill="1" applyBorder="1" applyAlignment="1" quotePrefix="1">
      <alignment horizontal="right"/>
      <protection/>
    </xf>
    <xf numFmtId="0" fontId="17" fillId="65" borderId="50" xfId="0" applyFont="1" applyFill="1" applyBorder="1" applyAlignment="1">
      <alignment/>
    </xf>
    <xf numFmtId="165" fontId="1" fillId="0" borderId="28" xfId="576" applyNumberFormat="1" applyBorder="1">
      <alignment/>
      <protection/>
    </xf>
    <xf numFmtId="165" fontId="1" fillId="0" borderId="31" xfId="576" applyNumberFormat="1" applyBorder="1">
      <alignment/>
      <protection/>
    </xf>
    <xf numFmtId="165" fontId="1" fillId="0" borderId="32" xfId="576" applyNumberFormat="1" applyBorder="1">
      <alignment/>
      <protection/>
    </xf>
    <xf numFmtId="165" fontId="1" fillId="0" borderId="33" xfId="576" applyNumberFormat="1" applyBorder="1">
      <alignment/>
      <protection/>
    </xf>
    <xf numFmtId="165" fontId="1" fillId="0" borderId="0" xfId="576" applyNumberFormat="1" applyBorder="1">
      <alignment/>
      <protection/>
    </xf>
    <xf numFmtId="165" fontId="1" fillId="0" borderId="34" xfId="576" applyNumberFormat="1" applyBorder="1">
      <alignment/>
      <protection/>
    </xf>
    <xf numFmtId="165" fontId="1" fillId="0" borderId="35" xfId="576" applyNumberFormat="1" applyBorder="1">
      <alignment/>
      <protection/>
    </xf>
    <xf numFmtId="165" fontId="1" fillId="0" borderId="26" xfId="576" applyNumberFormat="1" applyBorder="1">
      <alignment/>
      <protection/>
    </xf>
    <xf numFmtId="165" fontId="1" fillId="0" borderId="36" xfId="576" applyNumberFormat="1" applyBorder="1">
      <alignment/>
      <protection/>
    </xf>
    <xf numFmtId="0" fontId="13" fillId="76" borderId="0" xfId="576" applyFont="1" applyFill="1">
      <alignment/>
      <protection/>
    </xf>
    <xf numFmtId="175" fontId="7" fillId="0" borderId="0" xfId="1042" applyNumberFormat="1" applyFont="1" applyFill="1">
      <alignment/>
      <protection/>
    </xf>
    <xf numFmtId="166" fontId="20" fillId="65" borderId="62" xfId="1042" applyNumberFormat="1" applyFont="1" applyFill="1" applyBorder="1" applyAlignment="1">
      <alignment horizontal="right"/>
      <protection/>
    </xf>
    <xf numFmtId="37" fontId="17" fillId="65" borderId="56" xfId="1042" applyNumberFormat="1" applyFont="1" applyFill="1" applyBorder="1">
      <alignment/>
      <protection/>
    </xf>
    <xf numFmtId="37" fontId="17" fillId="65" borderId="56" xfId="1042" applyNumberFormat="1" applyFont="1" applyFill="1" applyBorder="1" applyAlignment="1">
      <alignment horizontal="right"/>
      <protection/>
    </xf>
    <xf numFmtId="0" fontId="19" fillId="65" borderId="56" xfId="1042" applyFont="1" applyFill="1" applyBorder="1" applyAlignment="1">
      <alignment horizontal="right"/>
      <protection/>
    </xf>
    <xf numFmtId="0" fontId="0" fillId="0" borderId="0" xfId="286" applyFont="1" applyBorder="1">
      <alignment/>
      <protection/>
    </xf>
    <xf numFmtId="166" fontId="17" fillId="65" borderId="0" xfId="146" applyNumberFormat="1" applyFont="1" applyFill="1" applyBorder="1" applyAlignment="1">
      <alignment horizontal="right"/>
    </xf>
    <xf numFmtId="166" fontId="17" fillId="0" borderId="56" xfId="146" applyNumberFormat="1" applyFont="1" applyFill="1" applyBorder="1" applyAlignment="1">
      <alignment horizontal="right"/>
    </xf>
    <xf numFmtId="0" fontId="14" fillId="67" borderId="49" xfId="1042" applyFont="1" applyFill="1" applyBorder="1">
      <alignment/>
      <protection/>
    </xf>
    <xf numFmtId="0" fontId="14" fillId="67" borderId="47" xfId="1042" applyFont="1" applyFill="1" applyBorder="1" applyAlignment="1">
      <alignment horizontal="left"/>
      <protection/>
    </xf>
    <xf numFmtId="22" fontId="20" fillId="67" borderId="47" xfId="1042" applyNumberFormat="1" applyFont="1" applyFill="1" applyBorder="1" applyAlignment="1">
      <alignment horizontal="right"/>
      <protection/>
    </xf>
    <xf numFmtId="37" fontId="17" fillId="67" borderId="55" xfId="1042" applyNumberFormat="1" applyFont="1" applyFill="1" applyBorder="1">
      <alignment/>
      <protection/>
    </xf>
    <xf numFmtId="37" fontId="19" fillId="67" borderId="56" xfId="1042" applyNumberFormat="1" applyFont="1" applyFill="1" applyBorder="1">
      <alignment/>
      <protection/>
    </xf>
    <xf numFmtId="37" fontId="17" fillId="67" borderId="63" xfId="1042" applyNumberFormat="1" applyFont="1" applyFill="1" applyBorder="1">
      <alignment/>
      <protection/>
    </xf>
    <xf numFmtId="0" fontId="21" fillId="65" borderId="57" xfId="1042" applyFont="1" applyFill="1" applyBorder="1">
      <alignment/>
      <protection/>
    </xf>
    <xf numFmtId="0" fontId="17" fillId="65" borderId="58" xfId="1042" applyFont="1" applyFill="1" applyBorder="1" applyAlignment="1" quotePrefix="1">
      <alignment horizontal="right"/>
      <protection/>
    </xf>
    <xf numFmtId="0" fontId="17" fillId="65" borderId="59" xfId="1042" applyFont="1" applyFill="1" applyBorder="1" applyAlignment="1" quotePrefix="1">
      <alignment horizontal="right"/>
      <protection/>
    </xf>
    <xf numFmtId="0" fontId="17" fillId="65" borderId="50" xfId="1042" applyFont="1" applyFill="1" applyBorder="1">
      <alignment/>
      <protection/>
    </xf>
    <xf numFmtId="165" fontId="17" fillId="65" borderId="0" xfId="284" applyNumberFormat="1" applyFont="1" applyFill="1" applyBorder="1" applyAlignment="1">
      <alignment horizontal="right"/>
      <protection/>
    </xf>
    <xf numFmtId="166" fontId="17" fillId="65" borderId="0" xfId="284" applyNumberFormat="1" applyFont="1" applyFill="1" applyBorder="1" applyAlignment="1">
      <alignment horizontal="right"/>
      <protection/>
    </xf>
    <xf numFmtId="166" fontId="17" fillId="65" borderId="51" xfId="284" applyNumberFormat="1" applyFont="1" applyFill="1" applyBorder="1" applyAlignment="1">
      <alignment horizontal="right"/>
      <protection/>
    </xf>
    <xf numFmtId="0" fontId="20" fillId="65" borderId="50" xfId="1042" applyFont="1" applyFill="1" applyBorder="1">
      <alignment/>
      <protection/>
    </xf>
    <xf numFmtId="0" fontId="20" fillId="65" borderId="60" xfId="1042" applyFont="1" applyFill="1" applyBorder="1">
      <alignment/>
      <protection/>
    </xf>
    <xf numFmtId="166" fontId="20" fillId="65" borderId="61" xfId="284" applyNumberFormat="1" applyFont="1" applyFill="1" applyBorder="1" applyAlignment="1">
      <alignment horizontal="right"/>
      <protection/>
    </xf>
    <xf numFmtId="166" fontId="20" fillId="65" borderId="62" xfId="284" applyNumberFormat="1" applyFont="1" applyFill="1" applyBorder="1" applyAlignment="1">
      <alignment horizontal="right"/>
      <protection/>
    </xf>
    <xf numFmtId="166" fontId="20" fillId="65" borderId="0" xfId="284" applyNumberFormat="1" applyFont="1" applyFill="1" applyBorder="1" applyAlignment="1">
      <alignment horizontal="right"/>
      <protection/>
    </xf>
    <xf numFmtId="166" fontId="20" fillId="65" borderId="51" xfId="284" applyNumberFormat="1" applyFont="1" applyFill="1" applyBorder="1" applyAlignment="1">
      <alignment horizontal="right"/>
      <protection/>
    </xf>
    <xf numFmtId="0" fontId="17" fillId="65" borderId="52" xfId="1042" applyFont="1" applyFill="1" applyBorder="1">
      <alignment/>
      <protection/>
    </xf>
    <xf numFmtId="166" fontId="17" fillId="65" borderId="53" xfId="284" applyNumberFormat="1" applyFont="1" applyFill="1" applyBorder="1" applyAlignment="1">
      <alignment horizontal="right"/>
      <protection/>
    </xf>
    <xf numFmtId="166" fontId="17" fillId="65" borderId="54" xfId="284" applyNumberFormat="1" applyFont="1" applyFill="1" applyBorder="1" applyAlignment="1">
      <alignment horizontal="right"/>
      <protection/>
    </xf>
    <xf numFmtId="0" fontId="17" fillId="65" borderId="51" xfId="1042" applyFont="1" applyFill="1" applyBorder="1" applyAlignment="1" quotePrefix="1">
      <alignment horizontal="right"/>
      <protection/>
    </xf>
    <xf numFmtId="37" fontId="14" fillId="65" borderId="56" xfId="1042" applyNumberFormat="1" applyFont="1" applyFill="1" applyBorder="1">
      <alignment/>
      <protection/>
    </xf>
    <xf numFmtId="37" fontId="18" fillId="0" borderId="58" xfId="1042" applyNumberFormat="1" applyFont="1" applyFill="1" applyBorder="1" applyAlignment="1">
      <alignment horizontal="right"/>
      <protection/>
    </xf>
    <xf numFmtId="165" fontId="17" fillId="0" borderId="58" xfId="1042" applyNumberFormat="1" applyFont="1" applyFill="1" applyBorder="1" applyAlignment="1">
      <alignment horizontal="right"/>
      <protection/>
    </xf>
    <xf numFmtId="165" fontId="17" fillId="0" borderId="59" xfId="1042" applyNumberFormat="1" applyFont="1" applyFill="1" applyBorder="1" applyAlignment="1">
      <alignment horizontal="right"/>
      <protection/>
    </xf>
    <xf numFmtId="176" fontId="17" fillId="0" borderId="51" xfId="1042" applyNumberFormat="1" applyFont="1" applyFill="1" applyBorder="1" applyAlignment="1">
      <alignment horizontal="right"/>
      <protection/>
    </xf>
    <xf numFmtId="10" fontId="17" fillId="0" borderId="51" xfId="1042" applyNumberFormat="1" applyFont="1" applyFill="1" applyBorder="1" applyAlignment="1">
      <alignment horizontal="right"/>
      <protection/>
    </xf>
    <xf numFmtId="37" fontId="17" fillId="67" borderId="49" xfId="1042" applyNumberFormat="1" applyFont="1" applyFill="1" applyBorder="1">
      <alignment/>
      <protection/>
    </xf>
    <xf numFmtId="37" fontId="17" fillId="67" borderId="51" xfId="1042" applyNumberFormat="1" applyFont="1" applyFill="1" applyBorder="1" applyAlignment="1">
      <alignment horizontal="right"/>
      <protection/>
    </xf>
    <xf numFmtId="165" fontId="17" fillId="0" borderId="52" xfId="1042" applyNumberFormat="1" applyFont="1" applyFill="1" applyBorder="1">
      <alignment/>
      <protection/>
    </xf>
    <xf numFmtId="165" fontId="20" fillId="0" borderId="52" xfId="1042" applyNumberFormat="1" applyFont="1" applyFill="1" applyBorder="1">
      <alignment/>
      <protection/>
    </xf>
    <xf numFmtId="165" fontId="20" fillId="0" borderId="55" xfId="1042" applyNumberFormat="1" applyFont="1" applyFill="1" applyBorder="1">
      <alignment/>
      <protection/>
    </xf>
    <xf numFmtId="165" fontId="20" fillId="0" borderId="60" xfId="1042" applyNumberFormat="1" applyFont="1" applyFill="1" applyBorder="1">
      <alignment/>
      <protection/>
    </xf>
    <xf numFmtId="37" fontId="20" fillId="67" borderId="55" xfId="1042" applyNumberFormat="1" applyFont="1" applyFill="1" applyBorder="1" applyAlignment="1" quotePrefix="1">
      <alignment horizontal="left"/>
      <protection/>
    </xf>
    <xf numFmtId="0" fontId="17" fillId="0" borderId="89" xfId="0" applyFont="1" applyFill="1" applyBorder="1" applyAlignment="1">
      <alignment/>
    </xf>
    <xf numFmtId="37" fontId="17" fillId="0" borderId="90" xfId="1042" applyNumberFormat="1" applyFont="1" applyFill="1" applyBorder="1">
      <alignment/>
      <protection/>
    </xf>
    <xf numFmtId="3" fontId="28" fillId="67" borderId="0" xfId="0" applyNumberFormat="1" applyFont="1" applyFill="1" applyBorder="1" applyAlignment="1">
      <alignment horizontal="right" wrapText="1"/>
    </xf>
    <xf numFmtId="3" fontId="28" fillId="67" borderId="58" xfId="0" applyNumberFormat="1" applyFont="1" applyFill="1" applyBorder="1" applyAlignment="1">
      <alignment horizontal="right" wrapText="1"/>
    </xf>
    <xf numFmtId="37" fontId="28" fillId="67" borderId="56" xfId="1042" applyNumberFormat="1" applyFont="1" applyFill="1" applyBorder="1" applyAlignment="1">
      <alignment horizontal="right"/>
      <protection/>
    </xf>
    <xf numFmtId="3" fontId="17" fillId="0" borderId="51" xfId="0" applyNumberFormat="1" applyFont="1" applyFill="1" applyBorder="1" applyAlignment="1">
      <alignment/>
    </xf>
    <xf numFmtId="166" fontId="17" fillId="0" borderId="51" xfId="146" applyNumberFormat="1" applyFont="1" applyFill="1" applyBorder="1" applyAlignment="1">
      <alignment horizontal="right"/>
    </xf>
    <xf numFmtId="0" fontId="18" fillId="0" borderId="0" xfId="1042" applyFont="1" applyFill="1" applyBorder="1" applyAlignment="1">
      <alignment horizontal="left"/>
      <protection/>
    </xf>
    <xf numFmtId="0" fontId="20" fillId="0" borderId="64" xfId="1042" applyFont="1" applyFill="1" applyBorder="1">
      <alignment/>
      <protection/>
    </xf>
    <xf numFmtId="37" fontId="20" fillId="0" borderId="64" xfId="1042" applyNumberFormat="1" applyFont="1" applyFill="1" applyBorder="1">
      <alignment/>
      <protection/>
    </xf>
    <xf numFmtId="3" fontId="17" fillId="0" borderId="64" xfId="0" applyNumberFormat="1" applyFont="1" applyFill="1" applyBorder="1" applyAlignment="1">
      <alignment/>
    </xf>
    <xf numFmtId="3" fontId="17" fillId="0" borderId="64" xfId="1041" applyNumberFormat="1" applyFont="1" applyFill="1" applyBorder="1">
      <alignment/>
      <protection/>
    </xf>
    <xf numFmtId="3" fontId="17" fillId="0" borderId="65" xfId="1041" applyNumberFormat="1" applyFont="1" applyFill="1" applyBorder="1">
      <alignment/>
      <protection/>
    </xf>
    <xf numFmtId="3" fontId="17" fillId="0" borderId="65" xfId="0" applyNumberFormat="1" applyFont="1" applyFill="1" applyBorder="1" applyAlignment="1">
      <alignment/>
    </xf>
    <xf numFmtId="3" fontId="20" fillId="0" borderId="66" xfId="0" applyNumberFormat="1" applyFont="1" applyFill="1" applyBorder="1" applyAlignment="1">
      <alignment/>
    </xf>
    <xf numFmtId="37" fontId="21" fillId="0" borderId="67" xfId="1042" applyNumberFormat="1" applyFont="1" applyFill="1" applyBorder="1">
      <alignment/>
      <protection/>
    </xf>
    <xf numFmtId="3" fontId="19" fillId="0" borderId="64" xfId="0" applyNumberFormat="1" applyFont="1" applyFill="1" applyBorder="1" applyAlignment="1">
      <alignment/>
    </xf>
    <xf numFmtId="3" fontId="20" fillId="0" borderId="64" xfId="0" applyNumberFormat="1" applyFont="1" applyFill="1" applyBorder="1" applyAlignment="1">
      <alignment/>
    </xf>
    <xf numFmtId="37" fontId="7" fillId="0" borderId="51" xfId="1042" applyNumberFormat="1" applyFont="1" applyFill="1" applyBorder="1">
      <alignment/>
      <protection/>
    </xf>
    <xf numFmtId="1" fontId="20" fillId="0" borderId="58" xfId="0" applyNumberFormat="1" applyFont="1" applyFill="1" applyBorder="1" applyAlignment="1" quotePrefix="1">
      <alignment horizontal="right"/>
    </xf>
    <xf numFmtId="1" fontId="20" fillId="0" borderId="59" xfId="0" applyNumberFormat="1" applyFont="1" applyFill="1" applyBorder="1" applyAlignment="1" quotePrefix="1">
      <alignment horizontal="right"/>
    </xf>
    <xf numFmtId="166" fontId="20" fillId="0" borderId="91" xfId="0" applyNumberFormat="1" applyFont="1" applyFill="1" applyBorder="1" applyAlignment="1">
      <alignment horizontal="right"/>
    </xf>
    <xf numFmtId="0" fontId="89" fillId="0" borderId="50" xfId="1042" applyFont="1" applyFill="1" applyBorder="1">
      <alignment/>
      <protection/>
    </xf>
    <xf numFmtId="0" fontId="19" fillId="0" borderId="0" xfId="0" applyFont="1" applyFill="1" applyAlignment="1">
      <alignment/>
    </xf>
    <xf numFmtId="166" fontId="21" fillId="0" borderId="0" xfId="0" applyNumberFormat="1" applyFont="1" applyFill="1" applyBorder="1" applyAlignment="1">
      <alignment horizontal="right"/>
    </xf>
    <xf numFmtId="3" fontId="21" fillId="0" borderId="0" xfId="0" applyNumberFormat="1" applyFont="1" applyFill="1" applyBorder="1" applyAlignment="1">
      <alignment/>
    </xf>
    <xf numFmtId="178" fontId="17" fillId="0" borderId="0" xfId="1042" applyNumberFormat="1" applyFont="1" applyFill="1" applyBorder="1" applyAlignment="1">
      <alignment horizontal="right"/>
      <protection/>
    </xf>
    <xf numFmtId="0" fontId="20" fillId="0" borderId="0" xfId="0" applyFont="1" applyFill="1" applyBorder="1" applyAlignment="1">
      <alignment/>
    </xf>
    <xf numFmtId="0" fontId="17" fillId="0" borderId="50" xfId="1042" applyFont="1" applyFill="1" applyBorder="1" applyAlignment="1">
      <alignment horizontal="left"/>
      <protection/>
    </xf>
    <xf numFmtId="37" fontId="20" fillId="65" borderId="57" xfId="1042" applyNumberFormat="1" applyFont="1" applyFill="1" applyBorder="1" applyAlignment="1">
      <alignment horizontal="left" vertical="center" wrapText="1"/>
      <protection/>
    </xf>
    <xf numFmtId="179" fontId="17" fillId="0" borderId="51" xfId="1042" applyNumberFormat="1" applyFont="1" applyFill="1" applyBorder="1" applyAlignment="1" quotePrefix="1">
      <alignment horizontal="right"/>
      <protection/>
    </xf>
    <xf numFmtId="37" fontId="17" fillId="0" borderId="56" xfId="1042" applyNumberFormat="1" applyFont="1" applyFill="1" applyBorder="1">
      <alignment/>
      <protection/>
    </xf>
    <xf numFmtId="22" fontId="20" fillId="67" borderId="48" xfId="1042" applyNumberFormat="1" applyFont="1" applyFill="1" applyBorder="1" applyAlignment="1">
      <alignment horizontal="right"/>
      <protection/>
    </xf>
    <xf numFmtId="37" fontId="17" fillId="67" borderId="63" xfId="1042" applyNumberFormat="1" applyFont="1" applyFill="1" applyBorder="1">
      <alignment/>
      <protection/>
    </xf>
    <xf numFmtId="37" fontId="17" fillId="67" borderId="48" xfId="1042" applyNumberFormat="1" applyFont="1" applyFill="1" applyBorder="1">
      <alignment/>
      <protection/>
    </xf>
    <xf numFmtId="37" fontId="20" fillId="0" borderId="55" xfId="1042" applyNumberFormat="1" applyFont="1" applyFill="1" applyBorder="1" quotePrefix="1">
      <alignment/>
      <protection/>
    </xf>
    <xf numFmtId="0" fontId="17" fillId="0" borderId="52" xfId="0" applyFont="1" applyFill="1" applyBorder="1" applyAlignment="1">
      <alignment horizontal="left"/>
    </xf>
    <xf numFmtId="166" fontId="27" fillId="0" borderId="0" xfId="0" applyNumberFormat="1" applyFont="1" applyFill="1" applyBorder="1" applyAlignment="1">
      <alignment horizontal="right"/>
    </xf>
    <xf numFmtId="166" fontId="21" fillId="0" borderId="53" xfId="0" applyNumberFormat="1" applyFont="1" applyFill="1" applyBorder="1" applyAlignment="1">
      <alignment horizontal="right"/>
    </xf>
    <xf numFmtId="166" fontId="27" fillId="0" borderId="61" xfId="0" applyNumberFormat="1" applyFont="1" applyFill="1" applyBorder="1" applyAlignment="1">
      <alignment horizontal="right"/>
    </xf>
    <xf numFmtId="166" fontId="21" fillId="0" borderId="0" xfId="0" applyNumberFormat="1" applyFont="1" applyFill="1" applyBorder="1" applyAlignment="1">
      <alignment/>
    </xf>
    <xf numFmtId="166" fontId="27" fillId="0" borderId="61" xfId="0" applyNumberFormat="1" applyFont="1" applyFill="1" applyBorder="1" applyAlignment="1">
      <alignment/>
    </xf>
    <xf numFmtId="166" fontId="21" fillId="0" borderId="0" xfId="1042" applyNumberFormat="1" applyFont="1" applyFill="1" applyBorder="1" applyAlignment="1">
      <alignment horizontal="right"/>
      <protection/>
    </xf>
    <xf numFmtId="166" fontId="21" fillId="0" borderId="53" xfId="1042" applyNumberFormat="1" applyFont="1" applyFill="1" applyBorder="1" applyAlignment="1">
      <alignment horizontal="right"/>
      <protection/>
    </xf>
    <xf numFmtId="166" fontId="27" fillId="0" borderId="0" xfId="1042" applyNumberFormat="1" applyFont="1" applyFill="1" applyBorder="1" applyAlignment="1">
      <alignment horizontal="right"/>
      <protection/>
    </xf>
    <xf numFmtId="166" fontId="27" fillId="0" borderId="53" xfId="1042" applyNumberFormat="1" applyFont="1" applyFill="1" applyBorder="1" applyAlignment="1">
      <alignment horizontal="right"/>
      <protection/>
    </xf>
    <xf numFmtId="166" fontId="27" fillId="0" borderId="56" xfId="1042" applyNumberFormat="1" applyFont="1" applyFill="1" applyBorder="1" applyAlignment="1">
      <alignment horizontal="right"/>
      <protection/>
    </xf>
    <xf numFmtId="166" fontId="21" fillId="0" borderId="0" xfId="1042" applyNumberFormat="1" applyFont="1" applyFill="1" applyBorder="1">
      <alignment/>
      <protection/>
    </xf>
    <xf numFmtId="166" fontId="27" fillId="0" borderId="61" xfId="1042" applyNumberFormat="1" applyFont="1" applyFill="1" applyBorder="1">
      <alignment/>
      <protection/>
    </xf>
    <xf numFmtId="37" fontId="17" fillId="65" borderId="0" xfId="1042" applyNumberFormat="1" applyFont="1" applyFill="1" applyBorder="1" applyAlignment="1">
      <alignment horizontal="right" vertical="center" wrapText="1"/>
      <protection/>
    </xf>
    <xf numFmtId="0" fontId="17" fillId="0" borderId="50" xfId="1042" applyFont="1" applyFill="1" applyBorder="1" applyAlignment="1" quotePrefix="1">
      <alignment horizontal="left"/>
      <protection/>
    </xf>
    <xf numFmtId="37" fontId="17" fillId="0" borderId="0" xfId="1042" applyNumberFormat="1" applyFont="1" applyFill="1" applyAlignment="1" quotePrefix="1">
      <alignment horizontal="left"/>
      <protection/>
    </xf>
    <xf numFmtId="37" fontId="20" fillId="0" borderId="92" xfId="1042" applyNumberFormat="1" applyFont="1" applyFill="1" applyBorder="1">
      <alignment/>
      <protection/>
    </xf>
    <xf numFmtId="37" fontId="18" fillId="0" borderId="72" xfId="1042" applyNumberFormat="1" applyFont="1" applyFill="1" applyBorder="1" applyAlignment="1">
      <alignment horizontal="right"/>
      <protection/>
    </xf>
    <xf numFmtId="0" fontId="17" fillId="65" borderId="0" xfId="860" applyFont="1" applyFill="1" applyAlignment="1">
      <alignment wrapText="1"/>
    </xf>
    <xf numFmtId="0" fontId="17" fillId="0" borderId="0" xfId="1042" applyFont="1" applyFill="1" applyBorder="1" applyAlignment="1">
      <alignment wrapText="1"/>
      <protection/>
    </xf>
    <xf numFmtId="37" fontId="17" fillId="0" borderId="0" xfId="1042" applyNumberFormat="1" applyFont="1" applyFill="1" applyAlignment="1">
      <alignment wrapText="1"/>
      <protection/>
    </xf>
    <xf numFmtId="0" fontId="0" fillId="0" borderId="0" xfId="860" applyFont="1" applyAlignment="1">
      <alignment/>
    </xf>
    <xf numFmtId="165" fontId="17" fillId="65" borderId="55" xfId="1042" applyNumberFormat="1" applyFont="1" applyFill="1" applyBorder="1">
      <alignment/>
      <protection/>
    </xf>
    <xf numFmtId="166" fontId="17" fillId="65" borderId="56" xfId="1042" applyNumberFormat="1" applyFont="1" applyFill="1" applyBorder="1" applyAlignment="1">
      <alignment horizontal="right"/>
      <protection/>
    </xf>
    <xf numFmtId="166" fontId="17" fillId="65" borderId="63" xfId="1042" applyNumberFormat="1" applyFont="1" applyFill="1" applyBorder="1" applyAlignment="1">
      <alignment horizontal="right"/>
      <protection/>
    </xf>
    <xf numFmtId="1" fontId="17" fillId="0" borderId="59" xfId="0" applyNumberFormat="1" applyFont="1" applyFill="1" applyBorder="1" applyAlignment="1">
      <alignment horizontal="right"/>
    </xf>
    <xf numFmtId="166" fontId="20" fillId="0" borderId="63" xfId="179" applyNumberFormat="1" applyFont="1" applyFill="1" applyBorder="1" applyAlignment="1">
      <alignment horizontal="right"/>
    </xf>
    <xf numFmtId="166" fontId="17" fillId="0" borderId="48" xfId="0" applyNumberFormat="1" applyFont="1" applyFill="1" applyBorder="1" applyAlignment="1">
      <alignment horizontal="right"/>
    </xf>
    <xf numFmtId="1" fontId="17" fillId="0" borderId="51" xfId="0" applyNumberFormat="1" applyFont="1" applyFill="1" applyBorder="1" applyAlignment="1">
      <alignment horizontal="right" wrapText="1"/>
    </xf>
    <xf numFmtId="0" fontId="17" fillId="0" borderId="63" xfId="0" applyNumberFormat="1" applyFont="1" applyFill="1" applyBorder="1" applyAlignment="1">
      <alignment horizontal="right"/>
    </xf>
    <xf numFmtId="166" fontId="17" fillId="65" borderId="51" xfId="0" applyNumberFormat="1" applyFont="1" applyFill="1" applyBorder="1" applyAlignment="1">
      <alignment horizontal="right"/>
    </xf>
    <xf numFmtId="0" fontId="20" fillId="0" borderId="92" xfId="1042" applyFont="1" applyFill="1" applyBorder="1">
      <alignment/>
      <protection/>
    </xf>
    <xf numFmtId="1" fontId="17" fillId="67" borderId="0" xfId="0" applyNumberFormat="1" applyFont="1" applyFill="1" applyBorder="1" applyAlignment="1">
      <alignment horizontal="right" wrapText="1"/>
    </xf>
    <xf numFmtId="37" fontId="17" fillId="67" borderId="51" xfId="1042" applyNumberFormat="1" applyFont="1" applyFill="1" applyBorder="1" applyAlignment="1">
      <alignment horizontal="right"/>
      <protection/>
    </xf>
    <xf numFmtId="1" fontId="17" fillId="67" borderId="0" xfId="0" applyNumberFormat="1" applyFont="1" applyFill="1" applyBorder="1" applyAlignment="1">
      <alignment horizontal="right"/>
    </xf>
    <xf numFmtId="1" fontId="17" fillId="67" borderId="51" xfId="1042" applyNumberFormat="1" applyFont="1" applyFill="1" applyBorder="1" applyAlignment="1" quotePrefix="1">
      <alignment horizontal="right"/>
      <protection/>
    </xf>
    <xf numFmtId="165" fontId="17" fillId="0" borderId="53" xfId="1042" applyNumberFormat="1" applyFont="1" applyFill="1" applyBorder="1" applyAlignment="1">
      <alignment horizontal="right"/>
      <protection/>
    </xf>
    <xf numFmtId="166" fontId="20" fillId="0" borderId="0" xfId="1042" applyNumberFormat="1" applyFont="1" applyFill="1" applyBorder="1">
      <alignment/>
      <protection/>
    </xf>
    <xf numFmtId="166" fontId="20" fillId="0" borderId="51" xfId="1042" applyNumberFormat="1" applyFont="1" applyFill="1" applyBorder="1">
      <alignment/>
      <protection/>
    </xf>
    <xf numFmtId="167" fontId="17" fillId="0" borderId="51" xfId="0" applyNumberFormat="1" applyFont="1" applyFill="1" applyBorder="1" applyAlignment="1">
      <alignment horizontal="right"/>
    </xf>
    <xf numFmtId="167" fontId="17" fillId="0" borderId="63" xfId="0" applyNumberFormat="1" applyFont="1" applyFill="1" applyBorder="1" applyAlignment="1">
      <alignment horizontal="right"/>
    </xf>
    <xf numFmtId="166" fontId="17" fillId="0" borderId="63" xfId="146" applyNumberFormat="1" applyFont="1" applyFill="1" applyBorder="1" applyAlignment="1">
      <alignment horizontal="right"/>
    </xf>
    <xf numFmtId="0" fontId="17" fillId="65" borderId="0" xfId="860" applyFont="1" applyFill="1" applyAlignment="1">
      <alignment horizontal="left" wrapText="1"/>
    </xf>
    <xf numFmtId="0" fontId="17" fillId="65" borderId="0" xfId="860" applyFont="1" applyFill="1" applyAlignment="1">
      <alignment horizontal="left" vertical="top" wrapText="1"/>
    </xf>
    <xf numFmtId="0" fontId="14" fillId="65" borderId="0" xfId="0" applyFont="1" applyFill="1" applyBorder="1" applyAlignment="1">
      <alignment wrapText="1"/>
    </xf>
    <xf numFmtId="0" fontId="5" fillId="65" borderId="0" xfId="0" applyFont="1" applyFill="1" applyBorder="1" applyAlignment="1">
      <alignment wrapText="1"/>
    </xf>
    <xf numFmtId="0" fontId="0" fillId="65" borderId="0" xfId="0" applyFont="1" applyFill="1" applyAlignment="1">
      <alignment wrapText="1"/>
    </xf>
    <xf numFmtId="0" fontId="17" fillId="65" borderId="0" xfId="860" applyFont="1" applyFill="1" applyAlignment="1">
      <alignment wrapText="1"/>
    </xf>
    <xf numFmtId="0" fontId="17" fillId="0" borderId="50" xfId="1042" applyFont="1" applyFill="1" applyBorder="1" applyAlignment="1">
      <alignment wrapText="1"/>
      <protection/>
    </xf>
    <xf numFmtId="0" fontId="17" fillId="0" borderId="0" xfId="1042" applyFont="1" applyFill="1" applyBorder="1" applyAlignment="1">
      <alignment wrapText="1"/>
      <protection/>
    </xf>
    <xf numFmtId="37" fontId="19" fillId="65" borderId="58" xfId="1042" applyNumberFormat="1" applyFont="1" applyFill="1" applyBorder="1" applyAlignment="1">
      <alignment horizontal="center" wrapText="1"/>
      <protection/>
    </xf>
    <xf numFmtId="37" fontId="19" fillId="65" borderId="59" xfId="1042" applyNumberFormat="1" applyFont="1" applyFill="1" applyBorder="1" applyAlignment="1">
      <alignment horizontal="center" wrapText="1"/>
      <protection/>
    </xf>
    <xf numFmtId="177" fontId="19" fillId="65" borderId="57" xfId="1042" applyNumberFormat="1" applyFont="1" applyFill="1" applyBorder="1" applyAlignment="1">
      <alignment horizontal="center" wrapText="1"/>
      <protection/>
    </xf>
    <xf numFmtId="177" fontId="19" fillId="65" borderId="59" xfId="1042" applyNumberFormat="1" applyFont="1" applyFill="1" applyBorder="1" applyAlignment="1">
      <alignment horizontal="center" wrapText="1"/>
      <protection/>
    </xf>
    <xf numFmtId="37" fontId="17" fillId="65" borderId="58" xfId="1042" applyNumberFormat="1" applyFont="1" applyFill="1" applyBorder="1" applyAlignment="1">
      <alignment horizontal="center" wrapText="1"/>
      <protection/>
    </xf>
    <xf numFmtId="37" fontId="17" fillId="65" borderId="59" xfId="1042" applyNumberFormat="1" applyFont="1" applyFill="1" applyBorder="1" applyAlignment="1">
      <alignment horizontal="center" wrapText="1"/>
      <protection/>
    </xf>
    <xf numFmtId="37" fontId="19" fillId="65" borderId="49" xfId="1042" applyNumberFormat="1" applyFont="1" applyFill="1" applyBorder="1" applyAlignment="1">
      <alignment horizontal="center" wrapText="1"/>
      <protection/>
    </xf>
    <xf numFmtId="0" fontId="0" fillId="65" borderId="48" xfId="286" applyFont="1" applyFill="1" applyBorder="1" applyAlignment="1">
      <alignment horizontal="center" wrapText="1"/>
      <protection/>
    </xf>
    <xf numFmtId="0" fontId="0" fillId="65" borderId="55" xfId="286" applyFont="1" applyFill="1" applyBorder="1" applyAlignment="1">
      <alignment horizontal="center" wrapText="1"/>
      <protection/>
    </xf>
    <xf numFmtId="0" fontId="0" fillId="65" borderId="63" xfId="286" applyFont="1" applyFill="1" applyBorder="1" applyAlignment="1">
      <alignment horizontal="center" wrapText="1"/>
      <protection/>
    </xf>
    <xf numFmtId="0" fontId="32" fillId="0" borderId="0" xfId="0" applyFont="1" applyAlignment="1">
      <alignment vertical="center" wrapText="1"/>
    </xf>
  </cellXfs>
  <cellStyles count="1400">
    <cellStyle name="Normal" xfId="0"/>
    <cellStyle name="_ATW ORM Reporting 07Q1_2007_0418_2" xfId="15"/>
    <cellStyle name="_Data Template Round 4 20080215" xfId="16"/>
    <cellStyle name="_Data Template Round 4 20080215_Round 4 Data Template" xfId="17"/>
    <cellStyle name="_EF - ECM Reporting Template Round 4 20080215" xfId="18"/>
    <cellStyle name="_EF - ECM Reporting Template Round 4 20080215_Round 4 Data Template" xfId="19"/>
    <cellStyle name="_Final  US ORM 07Q3 reporting" xfId="20"/>
    <cellStyle name="_Final  US ORM 07Q3 reporting_A-C GRCC Reporting Template Q208" xfId="21"/>
    <cellStyle name="_Final  US ORM 07Q3 reporting_ATW GRCC Reporting 08Q2_Group" xfId="22"/>
    <cellStyle name="_GRCC Q2 2007 - Consolidated" xfId="23"/>
    <cellStyle name="_GRCC Q2 2007 - Consolidated_A-C GRCC Reporting Template Q208" xfId="24"/>
    <cellStyle name="_GRCC Q2 2007 - Consolidated_ATW GRCC Reporting 08Q2_Group" xfId="25"/>
    <cellStyle name="=C:\WINNT35\SYSTEM32\COMMAND.COM" xfId="26"/>
    <cellStyle name="20% - 1. jelölőszín" xfId="27"/>
    <cellStyle name="20% - 2. jelölőszín" xfId="28"/>
    <cellStyle name="20% - 3. jelölőszín" xfId="29"/>
    <cellStyle name="20% - 4. jelölőszín" xfId="30"/>
    <cellStyle name="20% - 5. jelölőszín" xfId="31"/>
    <cellStyle name="20% - 6. jelölőszín" xfId="32"/>
    <cellStyle name="20% - Accent1" xfId="33"/>
    <cellStyle name="20% - Accent1 2" xfId="34"/>
    <cellStyle name="20% - Accent1 3" xfId="35"/>
    <cellStyle name="20% - Accent2" xfId="36"/>
    <cellStyle name="20% - Accent2 2" xfId="37"/>
    <cellStyle name="20% - Accent2 3" xfId="38"/>
    <cellStyle name="20% - Accent3" xfId="39"/>
    <cellStyle name="20% - Accent3 2" xfId="40"/>
    <cellStyle name="20% - Accent3 3" xfId="41"/>
    <cellStyle name="20% - Accent4" xfId="42"/>
    <cellStyle name="20% - Accent4 2" xfId="43"/>
    <cellStyle name="20% - Accent4 3" xfId="44"/>
    <cellStyle name="20% - Accent5" xfId="45"/>
    <cellStyle name="20% - Accent5 2" xfId="46"/>
    <cellStyle name="20% - Accent5 3" xfId="47"/>
    <cellStyle name="20% - Accent6" xfId="48"/>
    <cellStyle name="20% - Accent6 2" xfId="49"/>
    <cellStyle name="20% - Accent6 3" xfId="50"/>
    <cellStyle name="40% - 1. jelölőszín" xfId="51"/>
    <cellStyle name="40% - 2. jelölőszín" xfId="52"/>
    <cellStyle name="40% - 3. jelölőszín" xfId="53"/>
    <cellStyle name="40% - 4. jelölőszín" xfId="54"/>
    <cellStyle name="40% - 5. jelölőszín" xfId="55"/>
    <cellStyle name="40% - 6. jelölőszín" xfId="56"/>
    <cellStyle name="40% - Accent1" xfId="57"/>
    <cellStyle name="40% - Accent1 2" xfId="58"/>
    <cellStyle name="40% - Accent1 3" xfId="59"/>
    <cellStyle name="40% - Accent2" xfId="60"/>
    <cellStyle name="40% - Accent2 2" xfId="61"/>
    <cellStyle name="40% - Accent2 3" xfId="62"/>
    <cellStyle name="40% - Accent3" xfId="63"/>
    <cellStyle name="40% - Accent3 2" xfId="64"/>
    <cellStyle name="40% - Accent3 3" xfId="65"/>
    <cellStyle name="40% - Accent4" xfId="66"/>
    <cellStyle name="40% - Accent4 2" xfId="67"/>
    <cellStyle name="40% - Accent4 3" xfId="68"/>
    <cellStyle name="40% - Accent5" xfId="69"/>
    <cellStyle name="40% - Accent5 2" xfId="70"/>
    <cellStyle name="40% - Accent5 3" xfId="71"/>
    <cellStyle name="40% - Accent6" xfId="72"/>
    <cellStyle name="40% - Accent6 2" xfId="73"/>
    <cellStyle name="40% - Accent6 3" xfId="74"/>
    <cellStyle name="60% - 1. jelölőszín" xfId="75"/>
    <cellStyle name="60% - 2. jelölőszín" xfId="76"/>
    <cellStyle name="60% - 3. jelölőszín" xfId="77"/>
    <cellStyle name="60% - 4. jelölőszín" xfId="78"/>
    <cellStyle name="60% - 5. jelölőszín" xfId="79"/>
    <cellStyle name="60% - 6. jelölőszín"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Accent1" xfId="99"/>
    <cellStyle name="Accent1 2" xfId="100"/>
    <cellStyle name="Accent1 3" xfId="101"/>
    <cellStyle name="Accent2" xfId="102"/>
    <cellStyle name="Accent2 2" xfId="103"/>
    <cellStyle name="Accent2 3" xfId="104"/>
    <cellStyle name="Accent3" xfId="105"/>
    <cellStyle name="Accent3 2" xfId="106"/>
    <cellStyle name="Accent3 3" xfId="107"/>
    <cellStyle name="Accent4" xfId="108"/>
    <cellStyle name="Accent4 2" xfId="109"/>
    <cellStyle name="Accent4 3" xfId="110"/>
    <cellStyle name="Accent5" xfId="111"/>
    <cellStyle name="Accent5 2" xfId="112"/>
    <cellStyle name="Accent5 3" xfId="113"/>
    <cellStyle name="Accent6" xfId="114"/>
    <cellStyle name="Accent6 2" xfId="115"/>
    <cellStyle name="Accent6 3" xfId="116"/>
    <cellStyle name="Bad" xfId="117"/>
    <cellStyle name="Bad 2" xfId="118"/>
    <cellStyle name="Bad 3" xfId="119"/>
    <cellStyle name="Bevitel" xfId="120"/>
    <cellStyle name="Bevitel 2" xfId="121"/>
    <cellStyle name="Bevitel 3" xfId="122"/>
    <cellStyle name="Bevitel 4" xfId="123"/>
    <cellStyle name="Bevitel_Segment Restate" xfId="124"/>
    <cellStyle name="Calculation" xfId="125"/>
    <cellStyle name="Calculation 2" xfId="126"/>
    <cellStyle name="Calculation 2 2" xfId="127"/>
    <cellStyle name="Calculation 2 3" xfId="128"/>
    <cellStyle name="Calculation 2 4" xfId="129"/>
    <cellStyle name="Calculation 2_Segment Restate" xfId="130"/>
    <cellStyle name="Calculation 3" xfId="131"/>
    <cellStyle name="Calculation 4" xfId="132"/>
    <cellStyle name="Calculation 5" xfId="133"/>
    <cellStyle name="Check Cell" xfId="134"/>
    <cellStyle name="Check Cell 2" xfId="135"/>
    <cellStyle name="Check Cell 3" xfId="136"/>
    <cellStyle name="Cím" xfId="137"/>
    <cellStyle name="Címsor 1" xfId="138"/>
    <cellStyle name="Címsor 2" xfId="139"/>
    <cellStyle name="Címsor 3" xfId="140"/>
    <cellStyle name="Címsor 4" xfId="141"/>
    <cellStyle name="ColumnHeading" xfId="142"/>
    <cellStyle name="ColumnHeading 2" xfId="143"/>
    <cellStyle name="ColumnHeading 3" xfId="144"/>
    <cellStyle name="ColumnHeading_Segment Restate" xfId="145"/>
    <cellStyle name="Comma" xfId="146"/>
    <cellStyle name="Comma [0]" xfId="147"/>
    <cellStyle name="Comma 10" xfId="148"/>
    <cellStyle name="Comma 11" xfId="149"/>
    <cellStyle name="Comma 14" xfId="150"/>
    <cellStyle name="Comma 2" xfId="151"/>
    <cellStyle name="Comma 2 2" xfId="152"/>
    <cellStyle name="Comma 2 2 2" xfId="153"/>
    <cellStyle name="Comma 2 2 3" xfId="154"/>
    <cellStyle name="Comma 2 2 4" xfId="155"/>
    <cellStyle name="Comma 2 2 5" xfId="156"/>
    <cellStyle name="Comma 2 3" xfId="157"/>
    <cellStyle name="Comma 2 4" xfId="158"/>
    <cellStyle name="Comma 2 5" xfId="159"/>
    <cellStyle name="Comma 2 6" xfId="160"/>
    <cellStyle name="Comma 2 7" xfId="161"/>
    <cellStyle name="Comma 2 8" xfId="162"/>
    <cellStyle name="Comma 2_Copy Inv file" xfId="163"/>
    <cellStyle name="Comma 3" xfId="164"/>
    <cellStyle name="Comma 3 2" xfId="165"/>
    <cellStyle name="Comma 3 3" xfId="166"/>
    <cellStyle name="Comma 4" xfId="167"/>
    <cellStyle name="Comma 4 2" xfId="168"/>
    <cellStyle name="Comma 4 3" xfId="169"/>
    <cellStyle name="Comma 4 4" xfId="170"/>
    <cellStyle name="Comma 5" xfId="171"/>
    <cellStyle name="Comma 5 2" xfId="172"/>
    <cellStyle name="Comma 5_IS Restate" xfId="173"/>
    <cellStyle name="Comma 6" xfId="174"/>
    <cellStyle name="Comma 6 2" xfId="175"/>
    <cellStyle name="Comma 7" xfId="176"/>
    <cellStyle name="Comma 8" xfId="177"/>
    <cellStyle name="Comma 9" xfId="178"/>
    <cellStyle name="Comma_PR table" xfId="179"/>
    <cellStyle name="Currency" xfId="180"/>
    <cellStyle name="Currency [0]" xfId="181"/>
    <cellStyle name="Currency 2" xfId="182"/>
    <cellStyle name="Ellenőrzőcella" xfId="183"/>
    <cellStyle name="Estilo 1" xfId="184"/>
    <cellStyle name="Euro" xfId="185"/>
    <cellStyle name="Euro 2" xfId="186"/>
    <cellStyle name="Euro 3" xfId="187"/>
    <cellStyle name="Explanatory Text" xfId="188"/>
    <cellStyle name="Explanatory Text 2" xfId="189"/>
    <cellStyle name="Explanatory Text 3" xfId="190"/>
    <cellStyle name="Figyelmeztetés" xfId="191"/>
    <cellStyle name="Good" xfId="192"/>
    <cellStyle name="Good 2" xfId="193"/>
    <cellStyle name="Good 3" xfId="194"/>
    <cellStyle name="Heading 1" xfId="195"/>
    <cellStyle name="Heading 1 2" xfId="196"/>
    <cellStyle name="Heading 1 3" xfId="197"/>
    <cellStyle name="Heading 2" xfId="198"/>
    <cellStyle name="Heading 2 2" xfId="199"/>
    <cellStyle name="Heading 2 3" xfId="200"/>
    <cellStyle name="Heading 3" xfId="201"/>
    <cellStyle name="Heading 3 2" xfId="202"/>
    <cellStyle name="Heading 3 2 2" xfId="203"/>
    <cellStyle name="Heading 3 2 2 2" xfId="204"/>
    <cellStyle name="Heading 3 2 2 2 2" xfId="205"/>
    <cellStyle name="Heading 3 2 2 3" xfId="206"/>
    <cellStyle name="Heading 3 2 3" xfId="207"/>
    <cellStyle name="Heading 3 3" xfId="208"/>
    <cellStyle name="Heading 4" xfId="209"/>
    <cellStyle name="Heading 4 2" xfId="210"/>
    <cellStyle name="Heading 4 3" xfId="211"/>
    <cellStyle name="Hivatkozott cella" xfId="212"/>
    <cellStyle name="Hyperlink 2" xfId="213"/>
    <cellStyle name="Input" xfId="214"/>
    <cellStyle name="Input 2" xfId="215"/>
    <cellStyle name="Input 2 2" xfId="216"/>
    <cellStyle name="Input 2 3" xfId="217"/>
    <cellStyle name="Input 2 4" xfId="218"/>
    <cellStyle name="Input 2_Segment Restate" xfId="219"/>
    <cellStyle name="Input 3" xfId="220"/>
    <cellStyle name="Input 4" xfId="221"/>
    <cellStyle name="Input 5" xfId="222"/>
    <cellStyle name="Jegyzet" xfId="223"/>
    <cellStyle name="Jegyzet 2" xfId="224"/>
    <cellStyle name="Jegyzet 3" xfId="225"/>
    <cellStyle name="Jegyzet 4" xfId="226"/>
    <cellStyle name="Jegyzet_Segment Restate" xfId="227"/>
    <cellStyle name="Jelölőszín (1)" xfId="228"/>
    <cellStyle name="Jelölőszín (2)" xfId="229"/>
    <cellStyle name="Jelölőszín (3)" xfId="230"/>
    <cellStyle name="Jelölőszín (4)" xfId="231"/>
    <cellStyle name="Jelölőszín (5)" xfId="232"/>
    <cellStyle name="Jelölőszín (6)" xfId="233"/>
    <cellStyle name="Jó" xfId="234"/>
    <cellStyle name="Kimenet" xfId="235"/>
    <cellStyle name="Kimenet 2" xfId="236"/>
    <cellStyle name="Kimenet 3" xfId="237"/>
    <cellStyle name="Kimenet 4" xfId="238"/>
    <cellStyle name="Linked Cell" xfId="239"/>
    <cellStyle name="Linked Cell 2" xfId="240"/>
    <cellStyle name="Linked Cell 3" xfId="241"/>
    <cellStyle name="Magyarázó szöveg" xfId="242"/>
    <cellStyle name="Neutral" xfId="243"/>
    <cellStyle name="Neutral 2" xfId="244"/>
    <cellStyle name="Neutral 3" xfId="245"/>
    <cellStyle name="Normal 10" xfId="246"/>
    <cellStyle name="Normal 10 2" xfId="247"/>
    <cellStyle name="Normal 11" xfId="248"/>
    <cellStyle name="Normal 11 2" xfId="249"/>
    <cellStyle name="Normal 12" xfId="250"/>
    <cellStyle name="Normal 12 10" xfId="251"/>
    <cellStyle name="Normal 12 11" xfId="252"/>
    <cellStyle name="Normal 12 12" xfId="253"/>
    <cellStyle name="Normal 12 13" xfId="254"/>
    <cellStyle name="Normal 12 14" xfId="255"/>
    <cellStyle name="Normal 12 15" xfId="256"/>
    <cellStyle name="Normal 12 2" xfId="257"/>
    <cellStyle name="Normal 12 3" xfId="258"/>
    <cellStyle name="Normal 12 4" xfId="259"/>
    <cellStyle name="Normal 12 5" xfId="260"/>
    <cellStyle name="Normal 12 6" xfId="261"/>
    <cellStyle name="Normal 12 7" xfId="262"/>
    <cellStyle name="Normal 12 8" xfId="263"/>
    <cellStyle name="Normal 12 9" xfId="264"/>
    <cellStyle name="Normal 13" xfId="265"/>
    <cellStyle name="Normal 13 10" xfId="266"/>
    <cellStyle name="Normal 13 11" xfId="267"/>
    <cellStyle name="Normal 13 12" xfId="268"/>
    <cellStyle name="Normal 13 13" xfId="269"/>
    <cellStyle name="Normal 13 14" xfId="270"/>
    <cellStyle name="Normal 13 15" xfId="271"/>
    <cellStyle name="Normal 13 2" xfId="272"/>
    <cellStyle name="Normal 13 3" xfId="273"/>
    <cellStyle name="Normal 13 4" xfId="274"/>
    <cellStyle name="Normal 13 5" xfId="275"/>
    <cellStyle name="Normal 13 6" xfId="276"/>
    <cellStyle name="Normal 13 7" xfId="277"/>
    <cellStyle name="Normal 13 8" xfId="278"/>
    <cellStyle name="Normal 13 9" xfId="279"/>
    <cellStyle name="Normal 13_Segment Restate" xfId="280"/>
    <cellStyle name="Normal 14" xfId="281"/>
    <cellStyle name="Normal 15" xfId="282"/>
    <cellStyle name="Normal 16" xfId="283"/>
    <cellStyle name="Normal 17" xfId="284"/>
    <cellStyle name="Normal 19" xfId="285"/>
    <cellStyle name="Normal 2" xfId="286"/>
    <cellStyle name="Normal 2 10" xfId="287"/>
    <cellStyle name="Normal 2 11" xfId="288"/>
    <cellStyle name="Normal 2 12" xfId="289"/>
    <cellStyle name="Normal 2 13" xfId="290"/>
    <cellStyle name="Normal 2 14" xfId="291"/>
    <cellStyle name="Normal 2 15" xfId="292"/>
    <cellStyle name="Normal 2 16" xfId="293"/>
    <cellStyle name="Normal 2 17" xfId="294"/>
    <cellStyle name="Normal 2 18" xfId="295"/>
    <cellStyle name="Normal 2 19" xfId="296"/>
    <cellStyle name="Normal 2 2" xfId="297"/>
    <cellStyle name="Normal 2 2 10" xfId="298"/>
    <cellStyle name="Normal 2 2 11" xfId="299"/>
    <cellStyle name="Normal 2 2 12" xfId="300"/>
    <cellStyle name="Normal 2 2 13" xfId="301"/>
    <cellStyle name="Normal 2 2 14" xfId="302"/>
    <cellStyle name="Normal 2 2 15" xfId="303"/>
    <cellStyle name="Normal 2 2 16" xfId="304"/>
    <cellStyle name="Normal 2 2 17" xfId="305"/>
    <cellStyle name="Normal 2 2 18" xfId="306"/>
    <cellStyle name="Normal 2 2 2" xfId="307"/>
    <cellStyle name="Normal 2 2 2 10" xfId="308"/>
    <cellStyle name="Normal 2 2 2 11" xfId="309"/>
    <cellStyle name="Normal 2 2 2 12" xfId="310"/>
    <cellStyle name="Normal 2 2 2 13" xfId="311"/>
    <cellStyle name="Normal 2 2 2 14" xfId="312"/>
    <cellStyle name="Normal 2 2 2 15" xfId="313"/>
    <cellStyle name="Normal 2 2 2 16" xfId="314"/>
    <cellStyle name="Normal 2 2 2 17" xfId="315"/>
    <cellStyle name="Normal 2 2 2 18" xfId="316"/>
    <cellStyle name="Normal 2 2 2 19" xfId="317"/>
    <cellStyle name="Normal 2 2 2 2" xfId="318"/>
    <cellStyle name="Normal 2 2 2 20" xfId="319"/>
    <cellStyle name="Normal 2 2 2 21" xfId="320"/>
    <cellStyle name="Normal 2 2 2 22" xfId="321"/>
    <cellStyle name="Normal 2 2 2 23" xfId="322"/>
    <cellStyle name="Normal 2 2 2 24" xfId="323"/>
    <cellStyle name="Normal 2 2 2 25" xfId="324"/>
    <cellStyle name="Normal 2 2 2 26" xfId="325"/>
    <cellStyle name="Normal 2 2 2 27" xfId="326"/>
    <cellStyle name="Normal 2 2 2 28" xfId="327"/>
    <cellStyle name="Normal 2 2 2 29" xfId="328"/>
    <cellStyle name="Normal 2 2 2 3" xfId="329"/>
    <cellStyle name="Normal 2 2 2 30" xfId="330"/>
    <cellStyle name="Normal 2 2 2 31" xfId="331"/>
    <cellStyle name="Normal 2 2 2 32" xfId="332"/>
    <cellStyle name="Normal 2 2 2 33" xfId="333"/>
    <cellStyle name="Normal 2 2 2 34" xfId="334"/>
    <cellStyle name="Normal 2 2 2 35" xfId="335"/>
    <cellStyle name="Normal 2 2 2 4" xfId="336"/>
    <cellStyle name="Normal 2 2 2 4 10" xfId="337"/>
    <cellStyle name="Normal 2 2 2 4 11" xfId="338"/>
    <cellStyle name="Normal 2 2 2 4 12" xfId="339"/>
    <cellStyle name="Normal 2 2 2 4 13" xfId="340"/>
    <cellStyle name="Normal 2 2 2 4 2" xfId="341"/>
    <cellStyle name="Normal 2 2 2 4 2 10" xfId="342"/>
    <cellStyle name="Normal 2 2 2 4 2 11" xfId="343"/>
    <cellStyle name="Normal 2 2 2 4 2 12" xfId="344"/>
    <cellStyle name="Normal 2 2 2 4 2 13" xfId="345"/>
    <cellStyle name="Normal 2 2 2 4 2 14" xfId="346"/>
    <cellStyle name="Normal 2 2 2 4 2 2" xfId="347"/>
    <cellStyle name="Normal 2 2 2 4 2 3" xfId="348"/>
    <cellStyle name="Normal 2 2 2 4 2 4" xfId="349"/>
    <cellStyle name="Normal 2 2 2 4 2 5" xfId="350"/>
    <cellStyle name="Normal 2 2 2 4 2 6" xfId="351"/>
    <cellStyle name="Normal 2 2 2 4 2 7" xfId="352"/>
    <cellStyle name="Normal 2 2 2 4 2 8" xfId="353"/>
    <cellStyle name="Normal 2 2 2 4 2 9" xfId="354"/>
    <cellStyle name="Normal 2 2 2 4 3" xfId="355"/>
    <cellStyle name="Normal 2 2 2 4 4" xfId="356"/>
    <cellStyle name="Normal 2 2 2 4 5" xfId="357"/>
    <cellStyle name="Normal 2 2 2 4 6" xfId="358"/>
    <cellStyle name="Normal 2 2 2 4 7" xfId="359"/>
    <cellStyle name="Normal 2 2 2 4 8" xfId="360"/>
    <cellStyle name="Normal 2 2 2 4 9" xfId="361"/>
    <cellStyle name="Normal 2 2 2 5" xfId="362"/>
    <cellStyle name="Normal 2 2 2 6" xfId="363"/>
    <cellStyle name="Normal 2 2 2 7" xfId="364"/>
    <cellStyle name="Normal 2 2 2 8" xfId="365"/>
    <cellStyle name="Normal 2 2 2 9" xfId="366"/>
    <cellStyle name="Normal 2 2 3" xfId="367"/>
    <cellStyle name="Normal 2 2 4" xfId="368"/>
    <cellStyle name="Normal 2 2 5" xfId="369"/>
    <cellStyle name="Normal 2 2 6" xfId="370"/>
    <cellStyle name="Normal 2 2 7" xfId="371"/>
    <cellStyle name="Normal 2 2 8" xfId="372"/>
    <cellStyle name="Normal 2 2 9" xfId="373"/>
    <cellStyle name="Normal 2 20" xfId="374"/>
    <cellStyle name="Normal 2 21" xfId="375"/>
    <cellStyle name="Normal 2 22" xfId="376"/>
    <cellStyle name="Normal 2 23" xfId="377"/>
    <cellStyle name="Normal 2 24" xfId="378"/>
    <cellStyle name="Normal 2 3" xfId="379"/>
    <cellStyle name="Normal 2 3 10" xfId="380"/>
    <cellStyle name="Normal 2 3 11" xfId="381"/>
    <cellStyle name="Normal 2 3 12" xfId="382"/>
    <cellStyle name="Normal 2 3 13" xfId="383"/>
    <cellStyle name="Normal 2 3 14" xfId="384"/>
    <cellStyle name="Normal 2 3 15" xfId="385"/>
    <cellStyle name="Normal 2 3 16" xfId="386"/>
    <cellStyle name="Normal 2 3 17" xfId="387"/>
    <cellStyle name="Normal 2 3 18" xfId="388"/>
    <cellStyle name="Normal 2 3 2" xfId="389"/>
    <cellStyle name="Normal 2 3 2 10" xfId="390"/>
    <cellStyle name="Normal 2 3 2 11" xfId="391"/>
    <cellStyle name="Normal 2 3 2 12" xfId="392"/>
    <cellStyle name="Normal 2 3 2 13" xfId="393"/>
    <cellStyle name="Normal 2 3 2 14" xfId="394"/>
    <cellStyle name="Normal 2 3 2 15" xfId="395"/>
    <cellStyle name="Normal 2 3 2 16" xfId="396"/>
    <cellStyle name="Normal 2 3 2 17" xfId="397"/>
    <cellStyle name="Normal 2 3 2 18" xfId="398"/>
    <cellStyle name="Normal 2 3 2 19" xfId="399"/>
    <cellStyle name="Normal 2 3 2 2" xfId="400"/>
    <cellStyle name="Normal 2 3 2 20" xfId="401"/>
    <cellStyle name="Normal 2 3 2 21" xfId="402"/>
    <cellStyle name="Normal 2 3 2 22" xfId="403"/>
    <cellStyle name="Normal 2 3 2 23" xfId="404"/>
    <cellStyle name="Normal 2 3 2 24" xfId="405"/>
    <cellStyle name="Normal 2 3 2 25" xfId="406"/>
    <cellStyle name="Normal 2 3 2 26" xfId="407"/>
    <cellStyle name="Normal 2 3 2 27" xfId="408"/>
    <cellStyle name="Normal 2 3 2 28" xfId="409"/>
    <cellStyle name="Normal 2 3 2 29" xfId="410"/>
    <cellStyle name="Normal 2 3 2 3" xfId="411"/>
    <cellStyle name="Normal 2 3 2 30" xfId="412"/>
    <cellStyle name="Normal 2 3 2 31" xfId="413"/>
    <cellStyle name="Normal 2 3 2 32" xfId="414"/>
    <cellStyle name="Normal 2 3 2 33" xfId="415"/>
    <cellStyle name="Normal 2 3 2 34" xfId="416"/>
    <cellStyle name="Normal 2 3 2 35" xfId="417"/>
    <cellStyle name="Normal 2 3 2 4" xfId="418"/>
    <cellStyle name="Normal 2 3 2 4 10" xfId="419"/>
    <cellStyle name="Normal 2 3 2 4 11" xfId="420"/>
    <cellStyle name="Normal 2 3 2 4 12" xfId="421"/>
    <cellStyle name="Normal 2 3 2 4 13" xfId="422"/>
    <cellStyle name="Normal 2 3 2 4 2" xfId="423"/>
    <cellStyle name="Normal 2 3 2 4 2 10" xfId="424"/>
    <cellStyle name="Normal 2 3 2 4 2 11" xfId="425"/>
    <cellStyle name="Normal 2 3 2 4 2 12" xfId="426"/>
    <cellStyle name="Normal 2 3 2 4 2 13" xfId="427"/>
    <cellStyle name="Normal 2 3 2 4 2 14" xfId="428"/>
    <cellStyle name="Normal 2 3 2 4 2 2" xfId="429"/>
    <cellStyle name="Normal 2 3 2 4 2 3" xfId="430"/>
    <cellStyle name="Normal 2 3 2 4 2 4" xfId="431"/>
    <cellStyle name="Normal 2 3 2 4 2 5" xfId="432"/>
    <cellStyle name="Normal 2 3 2 4 2 6" xfId="433"/>
    <cellStyle name="Normal 2 3 2 4 2 7" xfId="434"/>
    <cellStyle name="Normal 2 3 2 4 2 8" xfId="435"/>
    <cellStyle name="Normal 2 3 2 4 2 9" xfId="436"/>
    <cellStyle name="Normal 2 3 2 4 3" xfId="437"/>
    <cellStyle name="Normal 2 3 2 4 4" xfId="438"/>
    <cellStyle name="Normal 2 3 2 4 5" xfId="439"/>
    <cellStyle name="Normal 2 3 2 4 6" xfId="440"/>
    <cellStyle name="Normal 2 3 2 4 7" xfId="441"/>
    <cellStyle name="Normal 2 3 2 4 8" xfId="442"/>
    <cellStyle name="Normal 2 3 2 4 9" xfId="443"/>
    <cellStyle name="Normal 2 3 2 5" xfId="444"/>
    <cellStyle name="Normal 2 3 2 6" xfId="445"/>
    <cellStyle name="Normal 2 3 2 7" xfId="446"/>
    <cellStyle name="Normal 2 3 2 8" xfId="447"/>
    <cellStyle name="Normal 2 3 2 9" xfId="448"/>
    <cellStyle name="Normal 2 3 2_Segment Restate" xfId="449"/>
    <cellStyle name="Normal 2 3 3" xfId="450"/>
    <cellStyle name="Normal 2 3 4" xfId="451"/>
    <cellStyle name="Normal 2 3 5" xfId="452"/>
    <cellStyle name="Normal 2 3 6" xfId="453"/>
    <cellStyle name="Normal 2 3 7" xfId="454"/>
    <cellStyle name="Normal 2 3 8" xfId="455"/>
    <cellStyle name="Normal 2 3 9" xfId="456"/>
    <cellStyle name="Normal 2 3_Segment Restate" xfId="457"/>
    <cellStyle name="Normal 2 4" xfId="458"/>
    <cellStyle name="Normal 2 4 10" xfId="459"/>
    <cellStyle name="Normal 2 4 11" xfId="460"/>
    <cellStyle name="Normal 2 4 12" xfId="461"/>
    <cellStyle name="Normal 2 4 13" xfId="462"/>
    <cellStyle name="Normal 2 4 14" xfId="463"/>
    <cellStyle name="Normal 2 4 15" xfId="464"/>
    <cellStyle name="Normal 2 4 16" xfId="465"/>
    <cellStyle name="Normal 2 4 17" xfId="466"/>
    <cellStyle name="Normal 2 4 2" xfId="467"/>
    <cellStyle name="Normal 2 4 2 10" xfId="468"/>
    <cellStyle name="Normal 2 4 2 11" xfId="469"/>
    <cellStyle name="Normal 2 4 2 12" xfId="470"/>
    <cellStyle name="Normal 2 4 2 13" xfId="471"/>
    <cellStyle name="Normal 2 4 2 14" xfId="472"/>
    <cellStyle name="Normal 2 4 2 15" xfId="473"/>
    <cellStyle name="Normal 2 4 2 16" xfId="474"/>
    <cellStyle name="Normal 2 4 2 17" xfId="475"/>
    <cellStyle name="Normal 2 4 2 18" xfId="476"/>
    <cellStyle name="Normal 2 4 2 19" xfId="477"/>
    <cellStyle name="Normal 2 4 2 2" xfId="478"/>
    <cellStyle name="Normal 2 4 2 20" xfId="479"/>
    <cellStyle name="Normal 2 4 2 21" xfId="480"/>
    <cellStyle name="Normal 2 4 2 22" xfId="481"/>
    <cellStyle name="Normal 2 4 2 23" xfId="482"/>
    <cellStyle name="Normal 2 4 2 24" xfId="483"/>
    <cellStyle name="Normal 2 4 2 25" xfId="484"/>
    <cellStyle name="Normal 2 4 2 26" xfId="485"/>
    <cellStyle name="Normal 2 4 2 27" xfId="486"/>
    <cellStyle name="Normal 2 4 2 28" xfId="487"/>
    <cellStyle name="Normal 2 4 2 29" xfId="488"/>
    <cellStyle name="Normal 2 4 2 3" xfId="489"/>
    <cellStyle name="Normal 2 4 2 30" xfId="490"/>
    <cellStyle name="Normal 2 4 2 31" xfId="491"/>
    <cellStyle name="Normal 2 4 2 32" xfId="492"/>
    <cellStyle name="Normal 2 4 2 33" xfId="493"/>
    <cellStyle name="Normal 2 4 2 34" xfId="494"/>
    <cellStyle name="Normal 2 4 2 35" xfId="495"/>
    <cellStyle name="Normal 2 4 2 4" xfId="496"/>
    <cellStyle name="Normal 2 4 2 4 10" xfId="497"/>
    <cellStyle name="Normal 2 4 2 4 11" xfId="498"/>
    <cellStyle name="Normal 2 4 2 4 12" xfId="499"/>
    <cellStyle name="Normal 2 4 2 4 13" xfId="500"/>
    <cellStyle name="Normal 2 4 2 4 2" xfId="501"/>
    <cellStyle name="Normal 2 4 2 4 2 10" xfId="502"/>
    <cellStyle name="Normal 2 4 2 4 2 11" xfId="503"/>
    <cellStyle name="Normal 2 4 2 4 2 12" xfId="504"/>
    <cellStyle name="Normal 2 4 2 4 2 13" xfId="505"/>
    <cellStyle name="Normal 2 4 2 4 2 14" xfId="506"/>
    <cellStyle name="Normal 2 4 2 4 2 2" xfId="507"/>
    <cellStyle name="Normal 2 4 2 4 2 3" xfId="508"/>
    <cellStyle name="Normal 2 4 2 4 2 4" xfId="509"/>
    <cellStyle name="Normal 2 4 2 4 2 5" xfId="510"/>
    <cellStyle name="Normal 2 4 2 4 2 6" xfId="511"/>
    <cellStyle name="Normal 2 4 2 4 2 7" xfId="512"/>
    <cellStyle name="Normal 2 4 2 4 2 8" xfId="513"/>
    <cellStyle name="Normal 2 4 2 4 2 9" xfId="514"/>
    <cellStyle name="Normal 2 4 2 4 3" xfId="515"/>
    <cellStyle name="Normal 2 4 2 4 4" xfId="516"/>
    <cellStyle name="Normal 2 4 2 4 5" xfId="517"/>
    <cellStyle name="Normal 2 4 2 4 6" xfId="518"/>
    <cellStyle name="Normal 2 4 2 4 7" xfId="519"/>
    <cellStyle name="Normal 2 4 2 4 8" xfId="520"/>
    <cellStyle name="Normal 2 4 2 4 9" xfId="521"/>
    <cellStyle name="Normal 2 4 2 5" xfId="522"/>
    <cellStyle name="Normal 2 4 2 6" xfId="523"/>
    <cellStyle name="Normal 2 4 2 7" xfId="524"/>
    <cellStyle name="Normal 2 4 2 8" xfId="525"/>
    <cellStyle name="Normal 2 4 2 9" xfId="526"/>
    <cellStyle name="Normal 2 4 3" xfId="527"/>
    <cellStyle name="Normal 2 4 4" xfId="528"/>
    <cellStyle name="Normal 2 4 5" xfId="529"/>
    <cellStyle name="Normal 2 4 6" xfId="530"/>
    <cellStyle name="Normal 2 4 7" xfId="531"/>
    <cellStyle name="Normal 2 4 8" xfId="532"/>
    <cellStyle name="Normal 2 4 9" xfId="533"/>
    <cellStyle name="Normal 2 5" xfId="534"/>
    <cellStyle name="Normal 2 6" xfId="535"/>
    <cellStyle name="Normal 2 6 10" xfId="536"/>
    <cellStyle name="Normal 2 6 11" xfId="537"/>
    <cellStyle name="Normal 2 6 12" xfId="538"/>
    <cellStyle name="Normal 2 6 13" xfId="539"/>
    <cellStyle name="Normal 2 6 14" xfId="540"/>
    <cellStyle name="Normal 2 6 15" xfId="541"/>
    <cellStyle name="Normal 2 6 16" xfId="542"/>
    <cellStyle name="Normal 2 6 17" xfId="543"/>
    <cellStyle name="Normal 2 6 18" xfId="544"/>
    <cellStyle name="Normal 2 6 19" xfId="545"/>
    <cellStyle name="Normal 2 6 2" xfId="546"/>
    <cellStyle name="Normal 2 6 2 10" xfId="547"/>
    <cellStyle name="Normal 2 6 2 2" xfId="548"/>
    <cellStyle name="Normal 2 6 2 3" xfId="549"/>
    <cellStyle name="Normal 2 6 2 4" xfId="550"/>
    <cellStyle name="Normal 2 6 2 5" xfId="551"/>
    <cellStyle name="Normal 2 6 2 6" xfId="552"/>
    <cellStyle name="Normal 2 6 2 7" xfId="553"/>
    <cellStyle name="Normal 2 6 2 8" xfId="554"/>
    <cellStyle name="Normal 2 6 2 9" xfId="555"/>
    <cellStyle name="Normal 2 6 20" xfId="556"/>
    <cellStyle name="Normal 2 6 21" xfId="557"/>
    <cellStyle name="Normal 2 6 22" xfId="558"/>
    <cellStyle name="Normal 2 6 3" xfId="559"/>
    <cellStyle name="Normal 2 6 4" xfId="560"/>
    <cellStyle name="Normal 2 6 5" xfId="561"/>
    <cellStyle name="Normal 2 6 6" xfId="562"/>
    <cellStyle name="Normal 2 6 7" xfId="563"/>
    <cellStyle name="Normal 2 6 8" xfId="564"/>
    <cellStyle name="Normal 2 6 9" xfId="565"/>
    <cellStyle name="Normal 2 7" xfId="566"/>
    <cellStyle name="Normal 2 8" xfId="567"/>
    <cellStyle name="Normal 2 9" xfId="568"/>
    <cellStyle name="Normal 2_Copy Inv file" xfId="569"/>
    <cellStyle name="Normal 23 2" xfId="570"/>
    <cellStyle name="Normal 23 3" xfId="571"/>
    <cellStyle name="Normal 23 4" xfId="572"/>
    <cellStyle name="Normal 23 5" xfId="573"/>
    <cellStyle name="Normal 27" xfId="574"/>
    <cellStyle name="Normal 29" xfId="575"/>
    <cellStyle name="Normal 3" xfId="576"/>
    <cellStyle name="Normal 3 10" xfId="577"/>
    <cellStyle name="Normal 3 11" xfId="578"/>
    <cellStyle name="Normal 3 12" xfId="579"/>
    <cellStyle name="Normal 3 13" xfId="580"/>
    <cellStyle name="Normal 3 14" xfId="581"/>
    <cellStyle name="Normal 3 15" xfId="582"/>
    <cellStyle name="Normal 3 16" xfId="583"/>
    <cellStyle name="Normal 3 17" xfId="584"/>
    <cellStyle name="Normal 3 18" xfId="585"/>
    <cellStyle name="Normal 3 19" xfId="586"/>
    <cellStyle name="Normal 3 2" xfId="587"/>
    <cellStyle name="Normal 3 2 10" xfId="588"/>
    <cellStyle name="Normal 3 2 11" xfId="589"/>
    <cellStyle name="Normal 3 2 12" xfId="590"/>
    <cellStyle name="Normal 3 2 13" xfId="591"/>
    <cellStyle name="Normal 3 2 14" xfId="592"/>
    <cellStyle name="Normal 3 2 15" xfId="593"/>
    <cellStyle name="Normal 3 2 16" xfId="594"/>
    <cellStyle name="Normal 3 2 17" xfId="595"/>
    <cellStyle name="Normal 3 2 18" xfId="596"/>
    <cellStyle name="Normal 3 2 19" xfId="597"/>
    <cellStyle name="Normal 3 2 2" xfId="598"/>
    <cellStyle name="Normal 3 2 2 10" xfId="599"/>
    <cellStyle name="Normal 3 2 2 11" xfId="600"/>
    <cellStyle name="Normal 3 2 2 12" xfId="601"/>
    <cellStyle name="Normal 3 2 2 13" xfId="602"/>
    <cellStyle name="Normal 3 2 2 14" xfId="603"/>
    <cellStyle name="Normal 3 2 2 15" xfId="604"/>
    <cellStyle name="Normal 3 2 2 2" xfId="605"/>
    <cellStyle name="Normal 3 2 2 2 10" xfId="606"/>
    <cellStyle name="Normal 3 2 2 2 11" xfId="607"/>
    <cellStyle name="Normal 3 2 2 2 12" xfId="608"/>
    <cellStyle name="Normal 3 2 2 2 13" xfId="609"/>
    <cellStyle name="Normal 3 2 2 2 14" xfId="610"/>
    <cellStyle name="Normal 3 2 2 2 15" xfId="611"/>
    <cellStyle name="Normal 3 2 2 2 16" xfId="612"/>
    <cellStyle name="Normal 3 2 2 2 17" xfId="613"/>
    <cellStyle name="Normal 3 2 2 2 18" xfId="614"/>
    <cellStyle name="Normal 3 2 2 2 19" xfId="615"/>
    <cellStyle name="Normal 3 2 2 2 2" xfId="616"/>
    <cellStyle name="Normal 3 2 2 2 2 10" xfId="617"/>
    <cellStyle name="Normal 3 2 2 2 2 2" xfId="618"/>
    <cellStyle name="Normal 3 2 2 2 2 3" xfId="619"/>
    <cellStyle name="Normal 3 2 2 2 2 4" xfId="620"/>
    <cellStyle name="Normal 3 2 2 2 2 5" xfId="621"/>
    <cellStyle name="Normal 3 2 2 2 2 6" xfId="622"/>
    <cellStyle name="Normal 3 2 2 2 2 7" xfId="623"/>
    <cellStyle name="Normal 3 2 2 2 2 8" xfId="624"/>
    <cellStyle name="Normal 3 2 2 2 2 9" xfId="625"/>
    <cellStyle name="Normal 3 2 2 2 20" xfId="626"/>
    <cellStyle name="Normal 3 2 2 2 21" xfId="627"/>
    <cellStyle name="Normal 3 2 2 2 3" xfId="628"/>
    <cellStyle name="Normal 3 2 2 2 4" xfId="629"/>
    <cellStyle name="Normal 3 2 2 2 5" xfId="630"/>
    <cellStyle name="Normal 3 2 2 2 6" xfId="631"/>
    <cellStyle name="Normal 3 2 2 2 7" xfId="632"/>
    <cellStyle name="Normal 3 2 2 2 8" xfId="633"/>
    <cellStyle name="Normal 3 2 2 2 9" xfId="634"/>
    <cellStyle name="Normal 3 2 2 3" xfId="635"/>
    <cellStyle name="Normal 3 2 2 4" xfId="636"/>
    <cellStyle name="Normal 3 2 2 5" xfId="637"/>
    <cellStyle name="Normal 3 2 2 6" xfId="638"/>
    <cellStyle name="Normal 3 2 2 7" xfId="639"/>
    <cellStyle name="Normal 3 2 2 8" xfId="640"/>
    <cellStyle name="Normal 3 2 2 9" xfId="641"/>
    <cellStyle name="Normal 3 2 20" xfId="642"/>
    <cellStyle name="Normal 3 2 21" xfId="643"/>
    <cellStyle name="Normal 3 2 22" xfId="644"/>
    <cellStyle name="Normal 3 2 23" xfId="645"/>
    <cellStyle name="Normal 3 2 24" xfId="646"/>
    <cellStyle name="Normal 3 2 25" xfId="647"/>
    <cellStyle name="Normal 3 2 26" xfId="648"/>
    <cellStyle name="Normal 3 2 27" xfId="649"/>
    <cellStyle name="Normal 3 2 28" xfId="650"/>
    <cellStyle name="Normal 3 2 29" xfId="651"/>
    <cellStyle name="Normal 3 2 3" xfId="652"/>
    <cellStyle name="Normal 3 2 3 10" xfId="653"/>
    <cellStyle name="Normal 3 2 3 2" xfId="654"/>
    <cellStyle name="Normal 3 2 3 2 10" xfId="655"/>
    <cellStyle name="Normal 3 2 3 2 11" xfId="656"/>
    <cellStyle name="Normal 3 2 3 2 12" xfId="657"/>
    <cellStyle name="Normal 3 2 3 2 13" xfId="658"/>
    <cellStyle name="Normal 3 2 3 2 14" xfId="659"/>
    <cellStyle name="Normal 3 2 3 2 15" xfId="660"/>
    <cellStyle name="Normal 3 2 3 2 16" xfId="661"/>
    <cellStyle name="Normal 3 2 3 2 17" xfId="662"/>
    <cellStyle name="Normal 3 2 3 2 18" xfId="663"/>
    <cellStyle name="Normal 3 2 3 2 19" xfId="664"/>
    <cellStyle name="Normal 3 2 3 2 2" xfId="665"/>
    <cellStyle name="Normal 3 2 3 2 20" xfId="666"/>
    <cellStyle name="Normal 3 2 3 2 3" xfId="667"/>
    <cellStyle name="Normal 3 2 3 2 4" xfId="668"/>
    <cellStyle name="Normal 3 2 3 2 5" xfId="669"/>
    <cellStyle name="Normal 3 2 3 2 6" xfId="670"/>
    <cellStyle name="Normal 3 2 3 2 7" xfId="671"/>
    <cellStyle name="Normal 3 2 3 2 8" xfId="672"/>
    <cellStyle name="Normal 3 2 3 2 9" xfId="673"/>
    <cellStyle name="Normal 3 2 3 3" xfId="674"/>
    <cellStyle name="Normal 3 2 3 4" xfId="675"/>
    <cellStyle name="Normal 3 2 3 5" xfId="676"/>
    <cellStyle name="Normal 3 2 3 6" xfId="677"/>
    <cellStyle name="Normal 3 2 3 7" xfId="678"/>
    <cellStyle name="Normal 3 2 3 8" xfId="679"/>
    <cellStyle name="Normal 3 2 3 9" xfId="680"/>
    <cellStyle name="Normal 3 2 30" xfId="681"/>
    <cellStyle name="Normal 3 2 31" xfId="682"/>
    <cellStyle name="Normal 3 2 32" xfId="683"/>
    <cellStyle name="Normal 3 2 33" xfId="684"/>
    <cellStyle name="Normal 3 2 34" xfId="685"/>
    <cellStyle name="Normal 3 2 35" xfId="686"/>
    <cellStyle name="Normal 3 2 4" xfId="687"/>
    <cellStyle name="Normal 3 2 4 2" xfId="688"/>
    <cellStyle name="Normal 3 2 4 3" xfId="689"/>
    <cellStyle name="Normal 3 2 4 4" xfId="690"/>
    <cellStyle name="Normal 3 2 5" xfId="691"/>
    <cellStyle name="Normal 3 2 6" xfId="692"/>
    <cellStyle name="Normal 3 2 7" xfId="693"/>
    <cellStyle name="Normal 3 2 8" xfId="694"/>
    <cellStyle name="Normal 3 2 9" xfId="695"/>
    <cellStyle name="Normal 3 2_IS Restate" xfId="696"/>
    <cellStyle name="Normal 3 20" xfId="697"/>
    <cellStyle name="Normal 3 21" xfId="698"/>
    <cellStyle name="Normal 3 22" xfId="699"/>
    <cellStyle name="Normal 3 3" xfId="700"/>
    <cellStyle name="Normal 3 3 2" xfId="701"/>
    <cellStyle name="Normal 3 4" xfId="702"/>
    <cellStyle name="Normal 3 4 2" xfId="703"/>
    <cellStyle name="Normal 3 5" xfId="704"/>
    <cellStyle name="Normal 3 5 10" xfId="705"/>
    <cellStyle name="Normal 3 5 11" xfId="706"/>
    <cellStyle name="Normal 3 5 12" xfId="707"/>
    <cellStyle name="Normal 3 5 13" xfId="708"/>
    <cellStyle name="Normal 3 5 14" xfId="709"/>
    <cellStyle name="Normal 3 5 15" xfId="710"/>
    <cellStyle name="Normal 3 5 16" xfId="711"/>
    <cellStyle name="Normal 3 5 17" xfId="712"/>
    <cellStyle name="Normal 3 5 18" xfId="713"/>
    <cellStyle name="Normal 3 5 19" xfId="714"/>
    <cellStyle name="Normal 3 5 2" xfId="715"/>
    <cellStyle name="Normal 3 5 2 10" xfId="716"/>
    <cellStyle name="Normal 3 5 2 2" xfId="717"/>
    <cellStyle name="Normal 3 5 2 3" xfId="718"/>
    <cellStyle name="Normal 3 5 2 4" xfId="719"/>
    <cellStyle name="Normal 3 5 2 5" xfId="720"/>
    <cellStyle name="Normal 3 5 2 6" xfId="721"/>
    <cellStyle name="Normal 3 5 2 7" xfId="722"/>
    <cellStyle name="Normal 3 5 2 8" xfId="723"/>
    <cellStyle name="Normal 3 5 2 9" xfId="724"/>
    <cellStyle name="Normal 3 5 20" xfId="725"/>
    <cellStyle name="Normal 3 5 21" xfId="726"/>
    <cellStyle name="Normal 3 5 3" xfId="727"/>
    <cellStyle name="Normal 3 5 4" xfId="728"/>
    <cellStyle name="Normal 3 5 5" xfId="729"/>
    <cellStyle name="Normal 3 5 6" xfId="730"/>
    <cellStyle name="Normal 3 5 7" xfId="731"/>
    <cellStyle name="Normal 3 5 8" xfId="732"/>
    <cellStyle name="Normal 3 5 9" xfId="733"/>
    <cellStyle name="Normal 3 6" xfId="734"/>
    <cellStyle name="Normal 3 7" xfId="735"/>
    <cellStyle name="Normal 3 8" xfId="736"/>
    <cellStyle name="Normal 3 9" xfId="737"/>
    <cellStyle name="Normal 33" xfId="738"/>
    <cellStyle name="Normal 34" xfId="739"/>
    <cellStyle name="Normal 35" xfId="740"/>
    <cellStyle name="Normal 36" xfId="741"/>
    <cellStyle name="Normal 4" xfId="742"/>
    <cellStyle name="Normal 4 10" xfId="743"/>
    <cellStyle name="Normal 4 2" xfId="744"/>
    <cellStyle name="Normal 4 2 10" xfId="745"/>
    <cellStyle name="Normal 4 2 11" xfId="746"/>
    <cellStyle name="Normal 4 2 12" xfId="747"/>
    <cellStyle name="Normal 4 2 13" xfId="748"/>
    <cellStyle name="Normal 4 2 14" xfId="749"/>
    <cellStyle name="Normal 4 2 15" xfId="750"/>
    <cellStyle name="Normal 4 2 16" xfId="751"/>
    <cellStyle name="Normal 4 2 17" xfId="752"/>
    <cellStyle name="Normal 4 2 2" xfId="753"/>
    <cellStyle name="Normal 4 2 2 10" xfId="754"/>
    <cellStyle name="Normal 4 2 2 11" xfId="755"/>
    <cellStyle name="Normal 4 2 2 12" xfId="756"/>
    <cellStyle name="Normal 4 2 2 13" xfId="757"/>
    <cellStyle name="Normal 4 2 2 14" xfId="758"/>
    <cellStyle name="Normal 4 2 2 15" xfId="759"/>
    <cellStyle name="Normal 4 2 2 16" xfId="760"/>
    <cellStyle name="Normal 4 2 2 17" xfId="761"/>
    <cellStyle name="Normal 4 2 2 18" xfId="762"/>
    <cellStyle name="Normal 4 2 2 19" xfId="763"/>
    <cellStyle name="Normal 4 2 2 2" xfId="764"/>
    <cellStyle name="Normal 4 2 2 20" xfId="765"/>
    <cellStyle name="Normal 4 2 2 21" xfId="766"/>
    <cellStyle name="Normal 4 2 2 22" xfId="767"/>
    <cellStyle name="Normal 4 2 2 23" xfId="768"/>
    <cellStyle name="Normal 4 2 2 24" xfId="769"/>
    <cellStyle name="Normal 4 2 2 25" xfId="770"/>
    <cellStyle name="Normal 4 2 2 26" xfId="771"/>
    <cellStyle name="Normal 4 2 2 27" xfId="772"/>
    <cellStyle name="Normal 4 2 2 28" xfId="773"/>
    <cellStyle name="Normal 4 2 2 29" xfId="774"/>
    <cellStyle name="Normal 4 2 2 3" xfId="775"/>
    <cellStyle name="Normal 4 2 2 30" xfId="776"/>
    <cellStyle name="Normal 4 2 2 31" xfId="777"/>
    <cellStyle name="Normal 4 2 2 32" xfId="778"/>
    <cellStyle name="Normal 4 2 2 33" xfId="779"/>
    <cellStyle name="Normal 4 2 2 34" xfId="780"/>
    <cellStyle name="Normal 4 2 2 35" xfId="781"/>
    <cellStyle name="Normal 4 2 2 4" xfId="782"/>
    <cellStyle name="Normal 4 2 2 4 10" xfId="783"/>
    <cellStyle name="Normal 4 2 2 4 11" xfId="784"/>
    <cellStyle name="Normal 4 2 2 4 12" xfId="785"/>
    <cellStyle name="Normal 4 2 2 4 13" xfId="786"/>
    <cellStyle name="Normal 4 2 2 4 2" xfId="787"/>
    <cellStyle name="Normal 4 2 2 4 2 10" xfId="788"/>
    <cellStyle name="Normal 4 2 2 4 2 11" xfId="789"/>
    <cellStyle name="Normal 4 2 2 4 2 12" xfId="790"/>
    <cellStyle name="Normal 4 2 2 4 2 13" xfId="791"/>
    <cellStyle name="Normal 4 2 2 4 2 14" xfId="792"/>
    <cellStyle name="Normal 4 2 2 4 2 2" xfId="793"/>
    <cellStyle name="Normal 4 2 2 4 2 3" xfId="794"/>
    <cellStyle name="Normal 4 2 2 4 2 4" xfId="795"/>
    <cellStyle name="Normal 4 2 2 4 2 5" xfId="796"/>
    <cellStyle name="Normal 4 2 2 4 2 6" xfId="797"/>
    <cellStyle name="Normal 4 2 2 4 2 7" xfId="798"/>
    <cellStyle name="Normal 4 2 2 4 2 8" xfId="799"/>
    <cellStyle name="Normal 4 2 2 4 2 9" xfId="800"/>
    <cellStyle name="Normal 4 2 2 4 3" xfId="801"/>
    <cellStyle name="Normal 4 2 2 4 4" xfId="802"/>
    <cellStyle name="Normal 4 2 2 4 5" xfId="803"/>
    <cellStyle name="Normal 4 2 2 4 6" xfId="804"/>
    <cellStyle name="Normal 4 2 2 4 7" xfId="805"/>
    <cellStyle name="Normal 4 2 2 4 8" xfId="806"/>
    <cellStyle name="Normal 4 2 2 4 9" xfId="807"/>
    <cellStyle name="Normal 4 2 2 5" xfId="808"/>
    <cellStyle name="Normal 4 2 2 6" xfId="809"/>
    <cellStyle name="Normal 4 2 2 7" xfId="810"/>
    <cellStyle name="Normal 4 2 2 8" xfId="811"/>
    <cellStyle name="Normal 4 2 2 9" xfId="812"/>
    <cellStyle name="Normal 4 2 2_Segment Restate" xfId="813"/>
    <cellStyle name="Normal 4 2 3" xfId="814"/>
    <cellStyle name="Normal 4 2 4" xfId="815"/>
    <cellStyle name="Normal 4 2 5" xfId="816"/>
    <cellStyle name="Normal 4 2 6" xfId="817"/>
    <cellStyle name="Normal 4 2 7" xfId="818"/>
    <cellStyle name="Normal 4 2 8" xfId="819"/>
    <cellStyle name="Normal 4 2 9" xfId="820"/>
    <cellStyle name="Normal 4 2_Segment Restate" xfId="821"/>
    <cellStyle name="Normal 4 3" xfId="822"/>
    <cellStyle name="Normal 4 3 10" xfId="823"/>
    <cellStyle name="Normal 4 3 11" xfId="824"/>
    <cellStyle name="Normal 4 3 2" xfId="825"/>
    <cellStyle name="Normal 4 3 3" xfId="826"/>
    <cellStyle name="Normal 4 3 4" xfId="827"/>
    <cellStyle name="Normal 4 3 5" xfId="828"/>
    <cellStyle name="Normal 4 3 6" xfId="829"/>
    <cellStyle name="Normal 4 3 7" xfId="830"/>
    <cellStyle name="Normal 4 3 8" xfId="831"/>
    <cellStyle name="Normal 4 3 9" xfId="832"/>
    <cellStyle name="Normal 4 3_Segment Restate" xfId="833"/>
    <cellStyle name="Normal 4 4" xfId="834"/>
    <cellStyle name="Normal 4 4 10" xfId="835"/>
    <cellStyle name="Normal 4 4 11" xfId="836"/>
    <cellStyle name="Normal 4 4 12" xfId="837"/>
    <cellStyle name="Normal 4 4 13" xfId="838"/>
    <cellStyle name="Normal 4 4 14" xfId="839"/>
    <cellStyle name="Normal 4 4 15" xfId="840"/>
    <cellStyle name="Normal 4 4 16" xfId="841"/>
    <cellStyle name="Normal 4 4 17" xfId="842"/>
    <cellStyle name="Normal 4 4 18" xfId="843"/>
    <cellStyle name="Normal 4 4 19" xfId="844"/>
    <cellStyle name="Normal 4 4 2" xfId="845"/>
    <cellStyle name="Normal 4 4 20" xfId="846"/>
    <cellStyle name="Normal 4 4 3" xfId="847"/>
    <cellStyle name="Normal 4 4 4" xfId="848"/>
    <cellStyle name="Normal 4 4 5" xfId="849"/>
    <cellStyle name="Normal 4 4 6" xfId="850"/>
    <cellStyle name="Normal 4 4 7" xfId="851"/>
    <cellStyle name="Normal 4 4 8" xfId="852"/>
    <cellStyle name="Normal 4 4 9" xfId="853"/>
    <cellStyle name="Normal 4 5" xfId="854"/>
    <cellStyle name="Normal 4 6" xfId="855"/>
    <cellStyle name="Normal 4 7" xfId="856"/>
    <cellStyle name="Normal 4 8" xfId="857"/>
    <cellStyle name="Normal 4 9" xfId="858"/>
    <cellStyle name="Normal 4_Segment Restate" xfId="859"/>
    <cellStyle name="Normal 5" xfId="860"/>
    <cellStyle name="Normal 5 2" xfId="861"/>
    <cellStyle name="Normal 5 2 10" xfId="862"/>
    <cellStyle name="Normal 5 2 11" xfId="863"/>
    <cellStyle name="Normal 5 2 12" xfId="864"/>
    <cellStyle name="Normal 5 2 13" xfId="865"/>
    <cellStyle name="Normal 5 2 14" xfId="866"/>
    <cellStyle name="Normal 5 2 15" xfId="867"/>
    <cellStyle name="Normal 5 2 16" xfId="868"/>
    <cellStyle name="Normal 5 2 17" xfId="869"/>
    <cellStyle name="Normal 5 2 2" xfId="870"/>
    <cellStyle name="Normal 5 2 2 10" xfId="871"/>
    <cellStyle name="Normal 5 2 2 11" xfId="872"/>
    <cellStyle name="Normal 5 2 2 12" xfId="873"/>
    <cellStyle name="Normal 5 2 2 13" xfId="874"/>
    <cellStyle name="Normal 5 2 2 14" xfId="875"/>
    <cellStyle name="Normal 5 2 2 15" xfId="876"/>
    <cellStyle name="Normal 5 2 2 16" xfId="877"/>
    <cellStyle name="Normal 5 2 2 17" xfId="878"/>
    <cellStyle name="Normal 5 2 2 18" xfId="879"/>
    <cellStyle name="Normal 5 2 2 19" xfId="880"/>
    <cellStyle name="Normal 5 2 2 2" xfId="881"/>
    <cellStyle name="Normal 5 2 2 20" xfId="882"/>
    <cellStyle name="Normal 5 2 2 21" xfId="883"/>
    <cellStyle name="Normal 5 2 2 22" xfId="884"/>
    <cellStyle name="Normal 5 2 2 23" xfId="885"/>
    <cellStyle name="Normal 5 2 2 24" xfId="886"/>
    <cellStyle name="Normal 5 2 2 25" xfId="887"/>
    <cellStyle name="Normal 5 2 2 26" xfId="888"/>
    <cellStyle name="Normal 5 2 2 27" xfId="889"/>
    <cellStyle name="Normal 5 2 2 28" xfId="890"/>
    <cellStyle name="Normal 5 2 2 29" xfId="891"/>
    <cellStyle name="Normal 5 2 2 3" xfId="892"/>
    <cellStyle name="Normal 5 2 2 30" xfId="893"/>
    <cellStyle name="Normal 5 2 2 31" xfId="894"/>
    <cellStyle name="Normal 5 2 2 32" xfId="895"/>
    <cellStyle name="Normal 5 2 2 33" xfId="896"/>
    <cellStyle name="Normal 5 2 2 34" xfId="897"/>
    <cellStyle name="Normal 5 2 2 35" xfId="898"/>
    <cellStyle name="Normal 5 2 2 4" xfId="899"/>
    <cellStyle name="Normal 5 2 2 4 10" xfId="900"/>
    <cellStyle name="Normal 5 2 2 4 11" xfId="901"/>
    <cellStyle name="Normal 5 2 2 4 12" xfId="902"/>
    <cellStyle name="Normal 5 2 2 4 13" xfId="903"/>
    <cellStyle name="Normal 5 2 2 4 2" xfId="904"/>
    <cellStyle name="Normal 5 2 2 4 2 10" xfId="905"/>
    <cellStyle name="Normal 5 2 2 4 2 11" xfId="906"/>
    <cellStyle name="Normal 5 2 2 4 2 12" xfId="907"/>
    <cellStyle name="Normal 5 2 2 4 2 13" xfId="908"/>
    <cellStyle name="Normal 5 2 2 4 2 14" xfId="909"/>
    <cellStyle name="Normal 5 2 2 4 2 2" xfId="910"/>
    <cellStyle name="Normal 5 2 2 4 2 3" xfId="911"/>
    <cellStyle name="Normal 5 2 2 4 2 4" xfId="912"/>
    <cellStyle name="Normal 5 2 2 4 2 5" xfId="913"/>
    <cellStyle name="Normal 5 2 2 4 2 6" xfId="914"/>
    <cellStyle name="Normal 5 2 2 4 2 7" xfId="915"/>
    <cellStyle name="Normal 5 2 2 4 2 8" xfId="916"/>
    <cellStyle name="Normal 5 2 2 4 2 9" xfId="917"/>
    <cellStyle name="Normal 5 2 2 4 3" xfId="918"/>
    <cellStyle name="Normal 5 2 2 4 4" xfId="919"/>
    <cellStyle name="Normal 5 2 2 4 5" xfId="920"/>
    <cellStyle name="Normal 5 2 2 4 6" xfId="921"/>
    <cellStyle name="Normal 5 2 2 4 7" xfId="922"/>
    <cellStyle name="Normal 5 2 2 4 8" xfId="923"/>
    <cellStyle name="Normal 5 2 2 4 9" xfId="924"/>
    <cellStyle name="Normal 5 2 2 5" xfId="925"/>
    <cellStyle name="Normal 5 2 2 6" xfId="926"/>
    <cellStyle name="Normal 5 2 2 7" xfId="927"/>
    <cellStyle name="Normal 5 2 2 8" xfId="928"/>
    <cellStyle name="Normal 5 2 2 9" xfId="929"/>
    <cellStyle name="Normal 5 2 3" xfId="930"/>
    <cellStyle name="Normal 5 2 4" xfId="931"/>
    <cellStyle name="Normal 5 2 5" xfId="932"/>
    <cellStyle name="Normal 5 2 6" xfId="933"/>
    <cellStyle name="Normal 5 2 7" xfId="934"/>
    <cellStyle name="Normal 5 2 8" xfId="935"/>
    <cellStyle name="Normal 5 2 9" xfId="936"/>
    <cellStyle name="Normal 5 3" xfId="937"/>
    <cellStyle name="Normal 5 3 10" xfId="938"/>
    <cellStyle name="Normal 5 3 11" xfId="939"/>
    <cellStyle name="Normal 5 3 12" xfId="940"/>
    <cellStyle name="Normal 5 3 13" xfId="941"/>
    <cellStyle name="Normal 5 3 14" xfId="942"/>
    <cellStyle name="Normal 5 3 15" xfId="943"/>
    <cellStyle name="Normal 5 3 16" xfId="944"/>
    <cellStyle name="Normal 5 3 17" xfId="945"/>
    <cellStyle name="Normal 5 3 18" xfId="946"/>
    <cellStyle name="Normal 5 3 19" xfId="947"/>
    <cellStyle name="Normal 5 3 2" xfId="948"/>
    <cellStyle name="Normal 5 3 20" xfId="949"/>
    <cellStyle name="Normal 5 3 3" xfId="950"/>
    <cellStyle name="Normal 5 3 4" xfId="951"/>
    <cellStyle name="Normal 5 3 5" xfId="952"/>
    <cellStyle name="Normal 5 3 6" xfId="953"/>
    <cellStyle name="Normal 5 3 7" xfId="954"/>
    <cellStyle name="Normal 5 3 8" xfId="955"/>
    <cellStyle name="Normal 5 3 9" xfId="956"/>
    <cellStyle name="Normal 5 4" xfId="957"/>
    <cellStyle name="Normal 5 5" xfId="958"/>
    <cellStyle name="Normal 5 6" xfId="959"/>
    <cellStyle name="Normal 5 7" xfId="960"/>
    <cellStyle name="Normal 5 8" xfId="961"/>
    <cellStyle name="Normal 5 9" xfId="962"/>
    <cellStyle name="Normal 6" xfId="963"/>
    <cellStyle name="Normal 6 2" xfId="964"/>
    <cellStyle name="Normal 6 2 10" xfId="965"/>
    <cellStyle name="Normal 6 2 11" xfId="966"/>
    <cellStyle name="Normal 6 2 12" xfId="967"/>
    <cellStyle name="Normal 6 2 13" xfId="968"/>
    <cellStyle name="Normal 6 2 14" xfId="969"/>
    <cellStyle name="Normal 6 2 15" xfId="970"/>
    <cellStyle name="Normal 6 2 16" xfId="971"/>
    <cellStyle name="Normal 6 2 17" xfId="972"/>
    <cellStyle name="Normal 6 2 18" xfId="973"/>
    <cellStyle name="Normal 6 2 19" xfId="974"/>
    <cellStyle name="Normal 6 2 2" xfId="975"/>
    <cellStyle name="Normal 6 2 20" xfId="976"/>
    <cellStyle name="Normal 6 2 3" xfId="977"/>
    <cellStyle name="Normal 6 2 4" xfId="978"/>
    <cellStyle name="Normal 6 2 5" xfId="979"/>
    <cellStyle name="Normal 6 2 6" xfId="980"/>
    <cellStyle name="Normal 6 2 7" xfId="981"/>
    <cellStyle name="Normal 6 2 8" xfId="982"/>
    <cellStyle name="Normal 6 2 9" xfId="983"/>
    <cellStyle name="Normal 6 2_Segment Restate" xfId="984"/>
    <cellStyle name="Normal 6 3" xfId="985"/>
    <cellStyle name="Normal 6 4" xfId="986"/>
    <cellStyle name="Normal 6 5" xfId="987"/>
    <cellStyle name="Normal 6 6" xfId="988"/>
    <cellStyle name="Normal 6 7" xfId="989"/>
    <cellStyle name="Normal 6 8" xfId="990"/>
    <cellStyle name="Normal 6_Segment Restate" xfId="991"/>
    <cellStyle name="Normal 7" xfId="992"/>
    <cellStyle name="Normal 7 10" xfId="993"/>
    <cellStyle name="Normal 7 11" xfId="994"/>
    <cellStyle name="Normal 7 12" xfId="995"/>
    <cellStyle name="Normal 7 13" xfId="996"/>
    <cellStyle name="Normal 7 14" xfId="997"/>
    <cellStyle name="Normal 7 15" xfId="998"/>
    <cellStyle name="Normal 7 16" xfId="999"/>
    <cellStyle name="Normal 7 2" xfId="1000"/>
    <cellStyle name="Normal 7 2 2" xfId="1001"/>
    <cellStyle name="Normal 7 2_Segment Restate" xfId="1002"/>
    <cellStyle name="Normal 7 3" xfId="1003"/>
    <cellStyle name="Normal 7 4" xfId="1004"/>
    <cellStyle name="Normal 7 5" xfId="1005"/>
    <cellStyle name="Normal 7 6" xfId="1006"/>
    <cellStyle name="Normal 7 7" xfId="1007"/>
    <cellStyle name="Normal 7 8" xfId="1008"/>
    <cellStyle name="Normal 7 9" xfId="1009"/>
    <cellStyle name="Normal 7_Segment Restate" xfId="1010"/>
    <cellStyle name="Normal 8" xfId="1011"/>
    <cellStyle name="Normal 8 2" xfId="1012"/>
    <cellStyle name="Normal 8 2 10" xfId="1013"/>
    <cellStyle name="Normal 8 2 11" xfId="1014"/>
    <cellStyle name="Normal 8 2 12" xfId="1015"/>
    <cellStyle name="Normal 8 2 13" xfId="1016"/>
    <cellStyle name="Normal 8 2 14" xfId="1017"/>
    <cellStyle name="Normal 8 2 15" xfId="1018"/>
    <cellStyle name="Normal 8 2 16" xfId="1019"/>
    <cellStyle name="Normal 8 2 17" xfId="1020"/>
    <cellStyle name="Normal 8 2 18" xfId="1021"/>
    <cellStyle name="Normal 8 2 19" xfId="1022"/>
    <cellStyle name="Normal 8 2 2" xfId="1023"/>
    <cellStyle name="Normal 8 2 20" xfId="1024"/>
    <cellStyle name="Normal 8 2 3" xfId="1025"/>
    <cellStyle name="Normal 8 2 4" xfId="1026"/>
    <cellStyle name="Normal 8 2 5" xfId="1027"/>
    <cellStyle name="Normal 8 2 6" xfId="1028"/>
    <cellStyle name="Normal 8 2 7" xfId="1029"/>
    <cellStyle name="Normal 8 2 8" xfId="1030"/>
    <cellStyle name="Normal 8 2 9" xfId="1031"/>
    <cellStyle name="Normal 8 2_Segment Restate" xfId="1032"/>
    <cellStyle name="Normal 8 3" xfId="1033"/>
    <cellStyle name="Normal 8 4" xfId="1034"/>
    <cellStyle name="Normal 8 5" xfId="1035"/>
    <cellStyle name="Normal 8 6" xfId="1036"/>
    <cellStyle name="Normal 8_Segment Restate" xfId="1037"/>
    <cellStyle name="Normal 9" xfId="1038"/>
    <cellStyle name="Normal 9 2" xfId="1039"/>
    <cellStyle name="Normal 9 3" xfId="1040"/>
    <cellStyle name="Normal_210A04M6_NL v3" xfId="1041"/>
    <cellStyle name="Normal_Bijlage persbericht 2001Q2" xfId="1042"/>
    <cellStyle name="Note" xfId="1043"/>
    <cellStyle name="Note 10" xfId="1044"/>
    <cellStyle name="Note 10 10" xfId="1045"/>
    <cellStyle name="Note 10 10 2" xfId="1046"/>
    <cellStyle name="Note 10 10 3" xfId="1047"/>
    <cellStyle name="Note 10 10_Segment Restate" xfId="1048"/>
    <cellStyle name="Note 10 11" xfId="1049"/>
    <cellStyle name="Note 10 12" xfId="1050"/>
    <cellStyle name="Note 10 2" xfId="1051"/>
    <cellStyle name="Note 10 2 2" xfId="1052"/>
    <cellStyle name="Note 10 2 3" xfId="1053"/>
    <cellStyle name="Note 10 2_Segment Restate" xfId="1054"/>
    <cellStyle name="Note 10 3" xfId="1055"/>
    <cellStyle name="Note 10 3 2" xfId="1056"/>
    <cellStyle name="Note 10 3 3" xfId="1057"/>
    <cellStyle name="Note 10 3_Segment Restate" xfId="1058"/>
    <cellStyle name="Note 10 4" xfId="1059"/>
    <cellStyle name="Note 10 4 2" xfId="1060"/>
    <cellStyle name="Note 10 4 3" xfId="1061"/>
    <cellStyle name="Note 10 4_Segment Restate" xfId="1062"/>
    <cellStyle name="Note 10 5" xfId="1063"/>
    <cellStyle name="Note 10 5 2" xfId="1064"/>
    <cellStyle name="Note 10 5 3" xfId="1065"/>
    <cellStyle name="Note 10 5_Segment Restate" xfId="1066"/>
    <cellStyle name="Note 10 6" xfId="1067"/>
    <cellStyle name="Note 10 6 2" xfId="1068"/>
    <cellStyle name="Note 10 6 3" xfId="1069"/>
    <cellStyle name="Note 10 6_Segment Restate" xfId="1070"/>
    <cellStyle name="Note 10 7" xfId="1071"/>
    <cellStyle name="Note 10 7 2" xfId="1072"/>
    <cellStyle name="Note 10 7 3" xfId="1073"/>
    <cellStyle name="Note 10 7_Segment Restate" xfId="1074"/>
    <cellStyle name="Note 10 8" xfId="1075"/>
    <cellStyle name="Note 10 8 2" xfId="1076"/>
    <cellStyle name="Note 10 8 3" xfId="1077"/>
    <cellStyle name="Note 10 8_Segment Restate" xfId="1078"/>
    <cellStyle name="Note 10 9" xfId="1079"/>
    <cellStyle name="Note 10 9 2" xfId="1080"/>
    <cellStyle name="Note 10 9 3" xfId="1081"/>
    <cellStyle name="Note 10 9_Segment Restate" xfId="1082"/>
    <cellStyle name="Note 10_Segment Restate" xfId="1083"/>
    <cellStyle name="Note 11" xfId="1084"/>
    <cellStyle name="Note 11 2" xfId="1085"/>
    <cellStyle name="Note 11 3" xfId="1086"/>
    <cellStyle name="Note 11_Segment Restate" xfId="1087"/>
    <cellStyle name="Note 12" xfId="1088"/>
    <cellStyle name="Note 12 2" xfId="1089"/>
    <cellStyle name="Note 12 3" xfId="1090"/>
    <cellStyle name="Note 12_Segment Restate" xfId="1091"/>
    <cellStyle name="Note 13" xfId="1092"/>
    <cellStyle name="Note 13 2" xfId="1093"/>
    <cellStyle name="Note 13 3" xfId="1094"/>
    <cellStyle name="Note 13_Segment Restate" xfId="1095"/>
    <cellStyle name="Note 14" xfId="1096"/>
    <cellStyle name="Note 14 2" xfId="1097"/>
    <cellStyle name="Note 14 3" xfId="1098"/>
    <cellStyle name="Note 14_Segment Restate" xfId="1099"/>
    <cellStyle name="Note 15" xfId="1100"/>
    <cellStyle name="Note 15 2" xfId="1101"/>
    <cellStyle name="Note 15 3" xfId="1102"/>
    <cellStyle name="Note 15_Segment Restate" xfId="1103"/>
    <cellStyle name="Note 16" xfId="1104"/>
    <cellStyle name="Note 16 2" xfId="1105"/>
    <cellStyle name="Note 16 3" xfId="1106"/>
    <cellStyle name="Note 16_Segment Restate" xfId="1107"/>
    <cellStyle name="Note 17" xfId="1108"/>
    <cellStyle name="Note 17 2" xfId="1109"/>
    <cellStyle name="Note 17 3" xfId="1110"/>
    <cellStyle name="Note 17_Segment Restate" xfId="1111"/>
    <cellStyle name="Note 18" xfId="1112"/>
    <cellStyle name="Note 18 2" xfId="1113"/>
    <cellStyle name="Note 18 3" xfId="1114"/>
    <cellStyle name="Note 18_Segment Restate" xfId="1115"/>
    <cellStyle name="Note 19" xfId="1116"/>
    <cellStyle name="Note 19 2" xfId="1117"/>
    <cellStyle name="Note 19 3" xfId="1118"/>
    <cellStyle name="Note 19_Segment Restate" xfId="1119"/>
    <cellStyle name="Note 2" xfId="1120"/>
    <cellStyle name="Note 2 2" xfId="1121"/>
    <cellStyle name="Note 2 2 2" xfId="1122"/>
    <cellStyle name="Note 2 2 3" xfId="1123"/>
    <cellStyle name="Note 2 2_Segment Restate" xfId="1124"/>
    <cellStyle name="Note 2 3" xfId="1125"/>
    <cellStyle name="Note 2 4" xfId="1126"/>
    <cellStyle name="Note 2_Segment Restate" xfId="1127"/>
    <cellStyle name="Note 20" xfId="1128"/>
    <cellStyle name="Note 21" xfId="1129"/>
    <cellStyle name="Note 22" xfId="1130"/>
    <cellStyle name="Note 3" xfId="1131"/>
    <cellStyle name="Note 3 2" xfId="1132"/>
    <cellStyle name="Note 3 2 2" xfId="1133"/>
    <cellStyle name="Note 3 2 3" xfId="1134"/>
    <cellStyle name="Note 3 2_Segment Restate" xfId="1135"/>
    <cellStyle name="Note 3 3" xfId="1136"/>
    <cellStyle name="Note 3 3 2" xfId="1137"/>
    <cellStyle name="Note 3 3 3" xfId="1138"/>
    <cellStyle name="Note 3 3_Segment Restate" xfId="1139"/>
    <cellStyle name="Note 3 4" xfId="1140"/>
    <cellStyle name="Note 3 4 2" xfId="1141"/>
    <cellStyle name="Note 3 4 3" xfId="1142"/>
    <cellStyle name="Note 3 4_Segment Restate" xfId="1143"/>
    <cellStyle name="Note 3 5" xfId="1144"/>
    <cellStyle name="Note 3 6" xfId="1145"/>
    <cellStyle name="Note 3_Segment Restate" xfId="1146"/>
    <cellStyle name="Note 4" xfId="1147"/>
    <cellStyle name="Note 4 2" xfId="1148"/>
    <cellStyle name="Note 4 2 2" xfId="1149"/>
    <cellStyle name="Note 4 2 3" xfId="1150"/>
    <cellStyle name="Note 4 2_Segment Restate" xfId="1151"/>
    <cellStyle name="Note 4 3" xfId="1152"/>
    <cellStyle name="Note 4 3 2" xfId="1153"/>
    <cellStyle name="Note 4 3 3" xfId="1154"/>
    <cellStyle name="Note 4 3_Segment Restate" xfId="1155"/>
    <cellStyle name="Note 4 4" xfId="1156"/>
    <cellStyle name="Note 4 4 2" xfId="1157"/>
    <cellStyle name="Note 4 4 3" xfId="1158"/>
    <cellStyle name="Note 4 4_Segment Restate" xfId="1159"/>
    <cellStyle name="Note 4 5" xfId="1160"/>
    <cellStyle name="Note 4 6" xfId="1161"/>
    <cellStyle name="Note 4_Segment Restate" xfId="1162"/>
    <cellStyle name="Note 5" xfId="1163"/>
    <cellStyle name="Note 5 2" xfId="1164"/>
    <cellStyle name="Note 5 2 2" xfId="1165"/>
    <cellStyle name="Note 5 2 3" xfId="1166"/>
    <cellStyle name="Note 5 2_Segment Restate" xfId="1167"/>
    <cellStyle name="Note 5 3" xfId="1168"/>
    <cellStyle name="Note 5 3 2" xfId="1169"/>
    <cellStyle name="Note 5 3 3" xfId="1170"/>
    <cellStyle name="Note 5 3_Segment Restate" xfId="1171"/>
    <cellStyle name="Note 5 4" xfId="1172"/>
    <cellStyle name="Note 5 5" xfId="1173"/>
    <cellStyle name="Note 5_Segment Restate" xfId="1174"/>
    <cellStyle name="Note 6" xfId="1175"/>
    <cellStyle name="Note 6 2" xfId="1176"/>
    <cellStyle name="Note 6 2 2" xfId="1177"/>
    <cellStyle name="Note 6 2 3" xfId="1178"/>
    <cellStyle name="Note 6 2_Segment Restate" xfId="1179"/>
    <cellStyle name="Note 6 3" xfId="1180"/>
    <cellStyle name="Note 6 3 2" xfId="1181"/>
    <cellStyle name="Note 6 3 3" xfId="1182"/>
    <cellStyle name="Note 6 3_Segment Restate" xfId="1183"/>
    <cellStyle name="Note 6 4" xfId="1184"/>
    <cellStyle name="Note 6 4 2" xfId="1185"/>
    <cellStyle name="Note 6 4 3" xfId="1186"/>
    <cellStyle name="Note 6 4_Segment Restate" xfId="1187"/>
    <cellStyle name="Note 6 5" xfId="1188"/>
    <cellStyle name="Note 6 6" xfId="1189"/>
    <cellStyle name="Note 6_Segment Restate" xfId="1190"/>
    <cellStyle name="Note 7" xfId="1191"/>
    <cellStyle name="Note 7 2" xfId="1192"/>
    <cellStyle name="Note 7 3" xfId="1193"/>
    <cellStyle name="Note 7_Segment Restate" xfId="1194"/>
    <cellStyle name="Note 8" xfId="1195"/>
    <cellStyle name="Note 8 10" xfId="1196"/>
    <cellStyle name="Note 8 10 2" xfId="1197"/>
    <cellStyle name="Note 8 10 3" xfId="1198"/>
    <cellStyle name="Note 8 10_Segment Restate" xfId="1199"/>
    <cellStyle name="Note 8 11" xfId="1200"/>
    <cellStyle name="Note 8 12" xfId="1201"/>
    <cellStyle name="Note 8 2" xfId="1202"/>
    <cellStyle name="Note 8 2 2" xfId="1203"/>
    <cellStyle name="Note 8 2 3" xfId="1204"/>
    <cellStyle name="Note 8 2_Segment Restate" xfId="1205"/>
    <cellStyle name="Note 8 3" xfId="1206"/>
    <cellStyle name="Note 8 3 2" xfId="1207"/>
    <cellStyle name="Note 8 3 3" xfId="1208"/>
    <cellStyle name="Note 8 3_Segment Restate" xfId="1209"/>
    <cellStyle name="Note 8 4" xfId="1210"/>
    <cellStyle name="Note 8 4 2" xfId="1211"/>
    <cellStyle name="Note 8 4 3" xfId="1212"/>
    <cellStyle name="Note 8 4_Segment Restate" xfId="1213"/>
    <cellStyle name="Note 8 5" xfId="1214"/>
    <cellStyle name="Note 8 5 2" xfId="1215"/>
    <cellStyle name="Note 8 5 3" xfId="1216"/>
    <cellStyle name="Note 8 5_Segment Restate" xfId="1217"/>
    <cellStyle name="Note 8 6" xfId="1218"/>
    <cellStyle name="Note 8 6 2" xfId="1219"/>
    <cellStyle name="Note 8 6 3" xfId="1220"/>
    <cellStyle name="Note 8 6_Segment Restate" xfId="1221"/>
    <cellStyle name="Note 8 7" xfId="1222"/>
    <cellStyle name="Note 8 7 2" xfId="1223"/>
    <cellStyle name="Note 8 7 3" xfId="1224"/>
    <cellStyle name="Note 8 7_Segment Restate" xfId="1225"/>
    <cellStyle name="Note 8 8" xfId="1226"/>
    <cellStyle name="Note 8 8 2" xfId="1227"/>
    <cellStyle name="Note 8 8 3" xfId="1228"/>
    <cellStyle name="Note 8 8_Segment Restate" xfId="1229"/>
    <cellStyle name="Note 8 9" xfId="1230"/>
    <cellStyle name="Note 8 9 2" xfId="1231"/>
    <cellStyle name="Note 8 9 3" xfId="1232"/>
    <cellStyle name="Note 8 9_Segment Restate" xfId="1233"/>
    <cellStyle name="Note 8_Segment Restate" xfId="1234"/>
    <cellStyle name="Note 9" xfId="1235"/>
    <cellStyle name="Note 9 10" xfId="1236"/>
    <cellStyle name="Note 9 10 2" xfId="1237"/>
    <cellStyle name="Note 9 10 3" xfId="1238"/>
    <cellStyle name="Note 9 10_Segment Restate" xfId="1239"/>
    <cellStyle name="Note 9 11" xfId="1240"/>
    <cellStyle name="Note 9 12" xfId="1241"/>
    <cellStyle name="Note 9 2" xfId="1242"/>
    <cellStyle name="Note 9 2 2" xfId="1243"/>
    <cellStyle name="Note 9 2 3" xfId="1244"/>
    <cellStyle name="Note 9 2_Segment Restate" xfId="1245"/>
    <cellStyle name="Note 9 3" xfId="1246"/>
    <cellStyle name="Note 9 3 2" xfId="1247"/>
    <cellStyle name="Note 9 3 3" xfId="1248"/>
    <cellStyle name="Note 9 3_Segment Restate" xfId="1249"/>
    <cellStyle name="Note 9 4" xfId="1250"/>
    <cellStyle name="Note 9 4 2" xfId="1251"/>
    <cellStyle name="Note 9 4 3" xfId="1252"/>
    <cellStyle name="Note 9 4_Segment Restate" xfId="1253"/>
    <cellStyle name="Note 9 5" xfId="1254"/>
    <cellStyle name="Note 9 5 2" xfId="1255"/>
    <cellStyle name="Note 9 5 3" xfId="1256"/>
    <cellStyle name="Note 9 5_Segment Restate" xfId="1257"/>
    <cellStyle name="Note 9 6" xfId="1258"/>
    <cellStyle name="Note 9 6 2" xfId="1259"/>
    <cellStyle name="Note 9 6 3" xfId="1260"/>
    <cellStyle name="Note 9 6_Segment Restate" xfId="1261"/>
    <cellStyle name="Note 9 7" xfId="1262"/>
    <cellStyle name="Note 9 7 2" xfId="1263"/>
    <cellStyle name="Note 9 7 3" xfId="1264"/>
    <cellStyle name="Note 9 7_Segment Restate" xfId="1265"/>
    <cellStyle name="Note 9 8" xfId="1266"/>
    <cellStyle name="Note 9 8 2" xfId="1267"/>
    <cellStyle name="Note 9 8 3" xfId="1268"/>
    <cellStyle name="Note 9 8_Segment Restate" xfId="1269"/>
    <cellStyle name="Note 9 9" xfId="1270"/>
    <cellStyle name="Note 9 9 2" xfId="1271"/>
    <cellStyle name="Note 9 9 3" xfId="1272"/>
    <cellStyle name="Note 9 9_Segment Restate" xfId="1273"/>
    <cellStyle name="Note 9_Segment Restate" xfId="1274"/>
    <cellStyle name="NumberFormat 2 3" xfId="1275"/>
    <cellStyle name="Összesen" xfId="1276"/>
    <cellStyle name="Összesen 2" xfId="1277"/>
    <cellStyle name="Összesen 3" xfId="1278"/>
    <cellStyle name="Összesen 4" xfId="1279"/>
    <cellStyle name="Output" xfId="1280"/>
    <cellStyle name="Output 2" xfId="1281"/>
    <cellStyle name="Output 2 2" xfId="1282"/>
    <cellStyle name="Output 2 3" xfId="1283"/>
    <cellStyle name="Output 2 4" xfId="1284"/>
    <cellStyle name="Output 3" xfId="1285"/>
    <cellStyle name="Output 4" xfId="1286"/>
    <cellStyle name="Output 5" xfId="1287"/>
    <cellStyle name="Percent" xfId="1288"/>
    <cellStyle name="Percent 10" xfId="1289"/>
    <cellStyle name="Percent 13" xfId="1290"/>
    <cellStyle name="Percent 14" xfId="1291"/>
    <cellStyle name="Percent 2" xfId="1292"/>
    <cellStyle name="Percent 2 2" xfId="1293"/>
    <cellStyle name="Percent 2 3" xfId="1294"/>
    <cellStyle name="Percent 2 4" xfId="1295"/>
    <cellStyle name="Percent 2 5" xfId="1296"/>
    <cellStyle name="Percent 3" xfId="1297"/>
    <cellStyle name="Percent 3 2" xfId="1298"/>
    <cellStyle name="Percent 3 3" xfId="1299"/>
    <cellStyle name="Percent 3 4" xfId="1300"/>
    <cellStyle name="Percent 4" xfId="1301"/>
    <cellStyle name="Percent 4 2" xfId="1302"/>
    <cellStyle name="Percent 5" xfId="1303"/>
    <cellStyle name="Percent 6" xfId="1304"/>
    <cellStyle name="Percent 7" xfId="1305"/>
    <cellStyle name="Percent 8" xfId="1306"/>
    <cellStyle name="Percent 9" xfId="1307"/>
    <cellStyle name="PrintHierarchyHeading" xfId="1308"/>
    <cellStyle name="QIS5Area" xfId="1309"/>
    <cellStyle name="QIS5CalcCell" xfId="1310"/>
    <cellStyle name="QIS5Check" xfId="1311"/>
    <cellStyle name="QIS5Empty" xfId="1312"/>
    <cellStyle name="QIS5Fix" xfId="1313"/>
    <cellStyle name="QIS5Header" xfId="1314"/>
    <cellStyle name="QIS5InputCell" xfId="1315"/>
    <cellStyle name="QIS5Label" xfId="1316"/>
    <cellStyle name="QIS5Locked" xfId="1317"/>
    <cellStyle name="QIS5Output" xfId="1318"/>
    <cellStyle name="QIS5Param" xfId="1319"/>
    <cellStyle name="QIS5SheetHeader" xfId="1320"/>
    <cellStyle name="QIS5XLink" xfId="1321"/>
    <cellStyle name="Rossz" xfId="1322"/>
    <cellStyle name="Semleges" xfId="1323"/>
    <cellStyle name="Standaard 2" xfId="1324"/>
    <cellStyle name="Standaard_A" xfId="1325"/>
    <cellStyle name="Style 1" xfId="1326"/>
    <cellStyle name="Style 1 10" xfId="1327"/>
    <cellStyle name="Style 1 11" xfId="1328"/>
    <cellStyle name="Style 1 12" xfId="1329"/>
    <cellStyle name="Style 1 13" xfId="1330"/>
    <cellStyle name="Style 1 14" xfId="1331"/>
    <cellStyle name="Style 1 15" xfId="1332"/>
    <cellStyle name="Style 1 16" xfId="1333"/>
    <cellStyle name="Style 1 17" xfId="1334"/>
    <cellStyle name="Style 1 18" xfId="1335"/>
    <cellStyle name="Style 1 19" xfId="1336"/>
    <cellStyle name="Style 1 2" xfId="1337"/>
    <cellStyle name="Style 1 20" xfId="1338"/>
    <cellStyle name="Style 1 21" xfId="1339"/>
    <cellStyle name="Style 1 22" xfId="1340"/>
    <cellStyle name="Style 1 23" xfId="1341"/>
    <cellStyle name="Style 1 24" xfId="1342"/>
    <cellStyle name="Style 1 25" xfId="1343"/>
    <cellStyle name="Style 1 26" xfId="1344"/>
    <cellStyle name="Style 1 27" xfId="1345"/>
    <cellStyle name="Style 1 28" xfId="1346"/>
    <cellStyle name="Style 1 29" xfId="1347"/>
    <cellStyle name="Style 1 3" xfId="1348"/>
    <cellStyle name="Style 1 30" xfId="1349"/>
    <cellStyle name="Style 1 31" xfId="1350"/>
    <cellStyle name="Style 1 32" xfId="1351"/>
    <cellStyle name="Style 1 33" xfId="1352"/>
    <cellStyle name="Style 1 34" xfId="1353"/>
    <cellStyle name="Style 1 35" xfId="1354"/>
    <cellStyle name="Style 1 36" xfId="1355"/>
    <cellStyle name="Style 1 37" xfId="1356"/>
    <cellStyle name="Style 1 38" xfId="1357"/>
    <cellStyle name="Style 1 39" xfId="1358"/>
    <cellStyle name="Style 1 4" xfId="1359"/>
    <cellStyle name="Style 1 40" xfId="1360"/>
    <cellStyle name="Style 1 41" xfId="1361"/>
    <cellStyle name="Style 1 42" xfId="1362"/>
    <cellStyle name="Style 1 43" xfId="1363"/>
    <cellStyle name="Style 1 44" xfId="1364"/>
    <cellStyle name="Style 1 45" xfId="1365"/>
    <cellStyle name="Style 1 46" xfId="1366"/>
    <cellStyle name="Style 1 47" xfId="1367"/>
    <cellStyle name="Style 1 48" xfId="1368"/>
    <cellStyle name="Style 1 49" xfId="1369"/>
    <cellStyle name="Style 1 5" xfId="1370"/>
    <cellStyle name="Style 1 50" xfId="1371"/>
    <cellStyle name="Style 1 51" xfId="1372"/>
    <cellStyle name="Style 1 52" xfId="1373"/>
    <cellStyle name="Style 1 53" xfId="1374"/>
    <cellStyle name="Style 1 54" xfId="1375"/>
    <cellStyle name="Style 1 6" xfId="1376"/>
    <cellStyle name="Style 1 7" xfId="1377"/>
    <cellStyle name="Style 1 8" xfId="1378"/>
    <cellStyle name="Style 1 9" xfId="1379"/>
    <cellStyle name="Style 2" xfId="1380"/>
    <cellStyle name="Style 2 2" xfId="1381"/>
    <cellStyle name="Style 3" xfId="1382"/>
    <cellStyle name="Style 3 2" xfId="1383"/>
    <cellStyle name="Style 4" xfId="1384"/>
    <cellStyle name="Style 5" xfId="1385"/>
    <cellStyle name="Style 5 2" xfId="1386"/>
    <cellStyle name="Style 6" xfId="1387"/>
    <cellStyle name="Style 6 2" xfId="1388"/>
    <cellStyle name="Style 7" xfId="1389"/>
    <cellStyle name="Style 7 2" xfId="1390"/>
    <cellStyle name="Style 8" xfId="1391"/>
    <cellStyle name="Style 8 2" xfId="1392"/>
    <cellStyle name="Számítás" xfId="1393"/>
    <cellStyle name="Számítás 2" xfId="1394"/>
    <cellStyle name="Számítás 3" xfId="1395"/>
    <cellStyle name="Számítás 4" xfId="1396"/>
    <cellStyle name="Számítás_Segment Restate" xfId="1397"/>
    <cellStyle name="Title" xfId="1398"/>
    <cellStyle name="Title 2" xfId="1399"/>
    <cellStyle name="Title 3" xfId="1400"/>
    <cellStyle name="Total" xfId="1401"/>
    <cellStyle name="Total 2" xfId="1402"/>
    <cellStyle name="Total 2 2" xfId="1403"/>
    <cellStyle name="Total 2 3" xfId="1404"/>
    <cellStyle name="Total 2 4" xfId="1405"/>
    <cellStyle name="Total 2_Segment Restate" xfId="1406"/>
    <cellStyle name="Total 3" xfId="1407"/>
    <cellStyle name="Total 4" xfId="1408"/>
    <cellStyle name="Total 5" xfId="1409"/>
    <cellStyle name="Undefined" xfId="1410"/>
    <cellStyle name="Warning Text" xfId="1411"/>
    <cellStyle name="Warning Text 2" xfId="1412"/>
    <cellStyle name="Warning Text 3" xfId="1413"/>
  </cellStyles>
  <dxfs count="26">
    <dxf>
      <fill>
        <patternFill>
          <bgColor rgb="FFFF0000"/>
        </patternFill>
      </fill>
    </dxf>
    <dxf/>
    <dxf/>
    <dxf/>
    <dxf/>
    <dxf/>
    <dxf/>
    <dxf/>
    <dxf/>
    <dxf/>
    <dxf/>
    <dxf/>
    <dxf/>
    <dxf/>
    <dxf/>
    <dxf/>
    <dxf/>
    <dxf/>
    <dxf/>
    <dxf/>
    <dxf/>
    <dxf/>
    <dxf/>
    <dxf/>
    <dxf/>
    <dxf>
      <numFmt numFmtId="180" formatCode="_(&quot;-&quot;_);_(&quot;-&quot;_);_(\ &quot;-&quot;_);_(@_)"/>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externalLink" Target="externalLinks/externalLink8.xml" /><Relationship Id="rId42" Type="http://schemas.openxmlformats.org/officeDocument/2006/relationships/externalLink" Target="externalLinks/externalLink9.xml" /><Relationship Id="rId43" Type="http://schemas.openxmlformats.org/officeDocument/2006/relationships/externalLink" Target="externalLinks/externalLink10.xml" /><Relationship Id="rId44" Type="http://schemas.openxmlformats.org/officeDocument/2006/relationships/externalLink" Target="externalLinks/externalLink11.xml" /><Relationship Id="rId45" Type="http://schemas.openxmlformats.org/officeDocument/2006/relationships/externalLink" Target="externalLinks/externalLink12.xml" /><Relationship Id="rId46" Type="http://schemas.openxmlformats.org/officeDocument/2006/relationships/externalLink" Target="externalLinks/externalLink13.xml" /><Relationship Id="rId47" Type="http://schemas.openxmlformats.org/officeDocument/2006/relationships/externalLink" Target="externalLinks/externalLink14.xml" /><Relationship Id="rId48" Type="http://schemas.openxmlformats.org/officeDocument/2006/relationships/externalLink" Target="externalLinks/externalLink15.xml" /><Relationship Id="rId49" Type="http://schemas.openxmlformats.org/officeDocument/2006/relationships/externalLink" Target="externalLinks/externalLink16.xml" /><Relationship Id="rId50" Type="http://schemas.openxmlformats.org/officeDocument/2006/relationships/externalLink" Target="externalLinks/externalLink17.xml" /><Relationship Id="rId51" Type="http://schemas.openxmlformats.org/officeDocument/2006/relationships/externalLink" Target="externalLinks/externalLink18.xml" /><Relationship Id="rId52" Type="http://schemas.openxmlformats.org/officeDocument/2006/relationships/externalLink" Target="externalLinks/externalLink19.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v\MVNReporting\sapbpc\MVN%20reporting\2013.Q2\3.Reports\MB%20report\2013Q2%20RoERC%20calcul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B_FY12_Actual1"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mmolier\AppData\Local\Microsoft\Windows\Temporary%20Internet%20Files\Content.Outlook\E75VZGMO\Mockup%202013Q4%20Ref%20Man.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08.%20Risk%20Reporting\2013Q3\Reports\Reference%20Manual\2013Q3_AEGON%20GRCC%20Reference%20Manual_RIP%20(11-26-13)%20no%20link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P_CALCULATION%20DB1"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J:\Quarterly%20Flash%20reporting\2013.Q1\2.Model\2.2.Model\MVN%20Aggregation%20Model.xlsm"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60%20RoC%20%20RoE%20calculations1"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2013\3M%202013\Distributed%20reports\Capital%20reports\60%20RoC%20&amp;%20RoE%20calculations%20741%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nv\MVNReporting\sapbpc\MVN%20reporting\2013.Q3\2.Model\2.2.Model\MVN%20Aggregation%20Model_2013.Q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CC%20ECM\Round%204v3\Database%20&amp;%20Tools\Round%204%20Calcula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4\3M%202014\Financial%20Supplement\Q1%202014%20Financial%20supplement%2020140508%20moved%20sheet%20Capitalization%20Cont'd.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v\MVNReporting\cuamericas\CU%20Submissions%20Library\HY%202013\MVN\C%202%201%20MVN%20reporting%20-%20Submission%20template%20Q2%202013%20CAD%20-%20FINAL%207.19.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B_HY111_FY11designV6.08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v\MVNReporting\sapbpc\MVN%20reporting\Final%20documents%20per%20run\2013.Q1\MVN%20Aggregation%20Model_2013.Q1.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v\MVNReporting\sapbpc\MVN%20reporting\2013.Q1\2.Model\2.2.Model\MVN%20Aggregation%20Model_2013.Q1.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porting%20runs\2014\9M%202014\Financial%20Supplement\Q3%202014%20Financial%20supplement%2020141110.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7">
        <row r="1">
          <cell r="B1" t="str">
            <v>no</v>
          </cell>
        </row>
      </sheetData>
      <sheetData sheetId="8">
        <row r="1">
          <cell r="B1" t="str">
            <v>no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6">
        <row r="2">
          <cell r="A2" t="str">
            <v>Policy Compliance - Country Unit Warnings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41090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256646.9007988</v>
          </cell>
          <cell r="L102">
            <v>265820.9631733</v>
          </cell>
          <cell r="M102">
            <v>264404.1762651</v>
          </cell>
          <cell r="N102">
            <v>222795.9966073</v>
          </cell>
          <cell r="O102">
            <v>258309.3944623</v>
          </cell>
          <cell r="P102">
            <v>-481105.3910696</v>
          </cell>
          <cell r="S102">
            <v>214991.8191927</v>
          </cell>
          <cell r="T102">
            <v>471638.7199915</v>
          </cell>
          <cell r="U102">
            <v>737559.6831648</v>
          </cell>
          <cell r="V102">
            <v>1002163.8594299</v>
          </cell>
          <cell r="W102">
            <v>222795.9966073</v>
          </cell>
          <cell r="X102">
            <v>481105.3910696</v>
          </cell>
          <cell r="AB102">
            <v>0</v>
          </cell>
          <cell r="AC102">
            <v>0</v>
          </cell>
          <cell r="AD102">
            <v>1002163.8594299</v>
          </cell>
          <cell r="AF102">
            <v>961497.4685385</v>
          </cell>
          <cell r="AG102">
            <v>995382.95</v>
          </cell>
          <cell r="AH102">
            <v>1064524.3176473</v>
          </cell>
          <cell r="AI102">
            <v>1156404.1049025</v>
          </cell>
        </row>
        <row r="103">
          <cell r="C103">
            <v>102</v>
          </cell>
          <cell r="D103" t="str">
            <v>NETUNDER</v>
          </cell>
          <cell r="E103" t="str">
            <v>C_AEGONUSD_USA</v>
          </cell>
          <cell r="F103" t="str">
            <v>C001</v>
          </cell>
          <cell r="G103" t="str">
            <v>TOT_ACT</v>
          </cell>
          <cell r="I103" t="str">
            <v>Americas (USD)</v>
          </cell>
          <cell r="J103">
            <v>281662.2872815</v>
          </cell>
          <cell r="K103">
            <v>329475.8215772</v>
          </cell>
          <cell r="L103">
            <v>333521.491195</v>
          </cell>
          <cell r="M103">
            <v>342920.743002</v>
          </cell>
          <cell r="N103">
            <v>293979.3175348</v>
          </cell>
          <cell r="O103">
            <v>337423.397718</v>
          </cell>
          <cell r="P103">
            <v>-631402.7152528</v>
          </cell>
          <cell r="S103">
            <v>281662.2872815</v>
          </cell>
          <cell r="T103">
            <v>611338.1088587</v>
          </cell>
          <cell r="U103">
            <v>944759.6000537</v>
          </cell>
          <cell r="V103">
            <v>1287680.3430557</v>
          </cell>
          <cell r="W103">
            <v>293979.3175348</v>
          </cell>
          <cell r="X103">
            <v>631402.7152528</v>
          </cell>
          <cell r="AB103">
            <v>0</v>
          </cell>
          <cell r="AC103">
            <v>0</v>
          </cell>
          <cell r="AD103">
            <v>1287680.3430557</v>
          </cell>
          <cell r="AF103">
            <v>1249946.7091475</v>
          </cell>
          <cell r="AG103">
            <v>1244228.6875015</v>
          </cell>
          <cell r="AH103">
            <v>1330655.3970612</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48561.6125587</v>
          </cell>
          <cell r="K105">
            <v>23415.3498365</v>
          </cell>
          <cell r="L105">
            <v>41577.6894817</v>
          </cell>
          <cell r="M105">
            <v>25466.8463389</v>
          </cell>
          <cell r="N105">
            <v>20928.8878439</v>
          </cell>
          <cell r="O105">
            <v>29423.9703053</v>
          </cell>
          <cell r="P105">
            <v>-50352.8581492</v>
          </cell>
          <cell r="S105">
            <v>48561.6125587</v>
          </cell>
          <cell r="T105">
            <v>72476.9623952</v>
          </cell>
          <cell r="U105">
            <v>113554.6518769</v>
          </cell>
          <cell r="V105">
            <v>138621.4982158</v>
          </cell>
          <cell r="W105">
            <v>20928.8878439</v>
          </cell>
          <cell r="X105">
            <v>50352.8581492</v>
          </cell>
          <cell r="AB105">
            <v>0</v>
          </cell>
          <cell r="AC105">
            <v>0</v>
          </cell>
          <cell r="AD105">
            <v>138621.4982158</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v>
          </cell>
          <cell r="O106">
            <v>25007.888</v>
          </cell>
          <cell r="P106">
            <v>-42810</v>
          </cell>
          <cell r="S106">
            <v>40311</v>
          </cell>
          <cell r="T106">
            <v>59883</v>
          </cell>
          <cell r="U106">
            <v>91825</v>
          </cell>
          <cell r="V106">
            <v>112325</v>
          </cell>
          <cell r="W106">
            <v>17802.112</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16658.7892812</v>
          </cell>
          <cell r="L107">
            <v>12875.5621222</v>
          </cell>
          <cell r="M107">
            <v>18614.7617022</v>
          </cell>
          <cell r="N107">
            <v>12942.0645451</v>
          </cell>
          <cell r="O107">
            <v>6850.58309730001</v>
          </cell>
          <cell r="P107">
            <v>-19792.6476424</v>
          </cell>
          <cell r="S107">
            <v>17110.8152691</v>
          </cell>
          <cell r="T107">
            <v>33769.6045503</v>
          </cell>
          <cell r="U107">
            <v>46645.1666725</v>
          </cell>
          <cell r="V107">
            <v>66259.9283747</v>
          </cell>
          <cell r="W107">
            <v>12942.0645451</v>
          </cell>
          <cell r="X107">
            <v>19792.6476424</v>
          </cell>
          <cell r="AB107">
            <v>0</v>
          </cell>
          <cell r="AC107">
            <v>0</v>
          </cell>
          <cell r="AD107">
            <v>66259.9283747</v>
          </cell>
          <cell r="AF107">
            <v>41547.43295</v>
          </cell>
          <cell r="AG107">
            <v>57734.264555</v>
          </cell>
          <cell r="AH107">
            <v>67194.6116793</v>
          </cell>
          <cell r="AI107">
            <v>79656.0438765</v>
          </cell>
        </row>
        <row r="108">
          <cell r="C108">
            <v>107</v>
          </cell>
          <cell r="D108" t="str">
            <v>NETUNDER</v>
          </cell>
          <cell r="E108" t="str">
            <v>C_AEGON_ASIA</v>
          </cell>
          <cell r="F108" t="str">
            <v>C043</v>
          </cell>
          <cell r="G108" t="str">
            <v>TOT_ACT</v>
          </cell>
          <cell r="I108" t="str">
            <v>Asia</v>
          </cell>
          <cell r="J108">
            <v>3389.1821545</v>
          </cell>
          <cell r="K108">
            <v>-892.547556699998</v>
          </cell>
          <cell r="L108">
            <v>5397.4849031</v>
          </cell>
          <cell r="M108">
            <v>-10244.0858366</v>
          </cell>
          <cell r="N108">
            <v>2500.0171891</v>
          </cell>
          <cell r="O108">
            <v>5145.606992</v>
          </cell>
          <cell r="P108">
            <v>-7511.3741812</v>
          </cell>
          <cell r="S108">
            <v>3389.1821545</v>
          </cell>
          <cell r="T108">
            <v>2496.6345978</v>
          </cell>
          <cell r="U108">
            <v>6894.1195009</v>
          </cell>
          <cell r="V108">
            <v>-3349.9663357</v>
          </cell>
          <cell r="W108">
            <v>2500.0171891</v>
          </cell>
          <cell r="X108">
            <v>7511.3741812</v>
          </cell>
          <cell r="AB108">
            <v>0</v>
          </cell>
          <cell r="AC108">
            <v>0</v>
          </cell>
          <cell r="AD108">
            <v>-3349.9663357</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4440.1912802</v>
          </cell>
          <cell r="K109">
            <v>-1204.0535384</v>
          </cell>
          <cell r="L109">
            <v>5595.9187807</v>
          </cell>
          <cell r="M109">
            <v>-13136.4281799</v>
          </cell>
          <cell r="N109">
            <v>3121.6297886</v>
          </cell>
          <cell r="O109">
            <v>6736.2976809</v>
          </cell>
          <cell r="P109">
            <v>-9857.9274695</v>
          </cell>
          <cell r="S109">
            <v>4440.1912802</v>
          </cell>
          <cell r="T109">
            <v>3236.1377418</v>
          </cell>
          <cell r="U109">
            <v>8832.0565225</v>
          </cell>
          <cell r="V109">
            <v>-4304.3716574</v>
          </cell>
          <cell r="W109">
            <v>3121.6297886</v>
          </cell>
          <cell r="X109">
            <v>9857.9274695</v>
          </cell>
          <cell r="AB109">
            <v>0</v>
          </cell>
          <cell r="AC109">
            <v>0</v>
          </cell>
          <cell r="AD109">
            <v>-4304.3716574</v>
          </cell>
          <cell r="AF109">
            <v>-3855.2586881</v>
          </cell>
          <cell r="AG109">
            <v>-15243.5938631</v>
          </cell>
          <cell r="AH109">
            <v>-12553.7468733</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v>
          </cell>
          <cell r="M110">
            <v>8377.98132060001</v>
          </cell>
          <cell r="N110">
            <v>9417.1457313</v>
          </cell>
          <cell r="O110">
            <v>7546.8542687</v>
          </cell>
          <cell r="P110">
            <v>-16964</v>
          </cell>
          <cell r="S110">
            <v>19151.8433401</v>
          </cell>
          <cell r="T110">
            <v>32542.0678446</v>
          </cell>
          <cell r="U110">
            <v>45763.4281081</v>
          </cell>
          <cell r="V110">
            <v>54141.4094287</v>
          </cell>
          <cell r="W110">
            <v>9417.1457313</v>
          </cell>
          <cell r="X110">
            <v>16964</v>
          </cell>
          <cell r="AB110">
            <v>0</v>
          </cell>
          <cell r="AC110">
            <v>0</v>
          </cell>
          <cell r="AD110">
            <v>54141.4094287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19416.2918563</v>
          </cell>
          <cell r="K112">
            <v>15394.458398</v>
          </cell>
          <cell r="L112">
            <v>14602.346703</v>
          </cell>
          <cell r="M112">
            <v>19372.0957953</v>
          </cell>
          <cell r="N112">
            <v>12901.0546141</v>
          </cell>
          <cell r="O112">
            <v>17675.5982145</v>
          </cell>
          <cell r="P112">
            <v>-30576.6528286</v>
          </cell>
          <cell r="S112">
            <v>19416.2918563</v>
          </cell>
          <cell r="T112">
            <v>33810.7502543</v>
          </cell>
          <cell r="U112">
            <v>49413.0969573</v>
          </cell>
          <cell r="V112">
            <v>67785.1927526</v>
          </cell>
          <cell r="W112">
            <v>12901.0546141</v>
          </cell>
          <cell r="X112">
            <v>30576.6528286</v>
          </cell>
          <cell r="AB112">
            <v>0</v>
          </cell>
          <cell r="AC112">
            <v>0</v>
          </cell>
          <cell r="AD112">
            <v>67785.1927526</v>
          </cell>
          <cell r="AF112">
            <v>58434.2640922</v>
          </cell>
          <cell r="AG112">
            <v>50752.1602227</v>
          </cell>
          <cell r="AH112">
            <v>60916.6999727</v>
          </cell>
          <cell r="AI112">
            <v>75291.9953297</v>
          </cell>
        </row>
        <row r="113">
          <cell r="C113">
            <v>112</v>
          </cell>
          <cell r="D113" t="str">
            <v>NETUNDER</v>
          </cell>
          <cell r="E113" t="str">
            <v>C_AEGON_OTH</v>
          </cell>
          <cell r="F113" t="str">
            <v>C004</v>
          </cell>
          <cell r="G113" t="str">
            <v>TOT_ACT</v>
          </cell>
          <cell r="I113" t="str">
            <v>New markets</v>
          </cell>
          <cell r="J113">
            <v>59409.13262</v>
          </cell>
          <cell r="K113">
            <v>43596.924627</v>
          </cell>
          <cell r="L113">
            <v>46402.7539918</v>
          </cell>
          <cell r="M113">
            <v>36122.7529815</v>
          </cell>
          <cell r="N113">
            <v>38711.9070797</v>
          </cell>
          <cell r="O113">
            <v>38779.7675725</v>
          </cell>
          <cell r="P113">
            <v>-77491.6746522</v>
          </cell>
          <cell r="S113">
            <v>59409.13262</v>
          </cell>
          <cell r="T113">
            <v>102506.057247</v>
          </cell>
          <cell r="U113">
            <v>149008.8112388</v>
          </cell>
          <cell r="V113">
            <v>185131.5642203</v>
          </cell>
          <cell r="W113">
            <v>38711.9070797</v>
          </cell>
          <cell r="X113">
            <v>77491.6746522</v>
          </cell>
          <cell r="AB113">
            <v>0</v>
          </cell>
          <cell r="AC113">
            <v>0</v>
          </cell>
          <cell r="AD113">
            <v>185131.5642203</v>
          </cell>
          <cell r="AF113">
            <v>128140.6134404</v>
          </cell>
          <cell r="AG113">
            <v>124220.0497017</v>
          </cell>
          <cell r="AH113">
            <v>165605.4391646</v>
          </cell>
          <cell r="AI113">
            <v>234350.0321541</v>
          </cell>
        </row>
        <row r="114">
          <cell r="C114">
            <v>113</v>
          </cell>
          <cell r="H114" t="str">
            <v>F</v>
          </cell>
          <cell r="I114" t="str">
            <v>Net underlying earnings</v>
          </cell>
          <cell r="J114">
            <v>387106.56437140005</v>
          </cell>
          <cell r="K114">
            <v>382740.17526229995</v>
          </cell>
          <cell r="L114">
            <v>422354.40664680005</v>
          </cell>
          <cell r="M114">
            <v>394497.7755855</v>
          </cell>
          <cell r="N114">
            <v>347706.0415308</v>
          </cell>
          <cell r="O114">
            <v>383828.13234010007</v>
          </cell>
          <cell r="P114">
            <v>-731399.9238710001</v>
          </cell>
          <cell r="Q114">
            <v>0</v>
          </cell>
          <cell r="S114">
            <v>387106.56437140005</v>
          </cell>
          <cell r="T114">
            <v>769546.7396337</v>
          </cell>
          <cell r="U114">
            <v>1191601.1462805</v>
          </cell>
          <cell r="V114">
            <v>1586298.9218660002</v>
          </cell>
          <cell r="W114">
            <v>347706.0415308</v>
          </cell>
          <cell r="X114">
            <v>731399.9238710001</v>
          </cell>
          <cell r="Y114">
            <v>0</v>
          </cell>
          <cell r="Z114">
            <v>0</v>
          </cell>
          <cell r="AB114">
            <v>0</v>
          </cell>
          <cell r="AC114">
            <v>0</v>
          </cell>
          <cell r="AD114">
            <v>1586298.9218660002</v>
          </cell>
          <cell r="AE114">
            <v>0</v>
          </cell>
          <cell r="AF114">
            <v>1537909.2584439</v>
          </cell>
          <cell r="AG114">
            <v>1515946.7497017</v>
          </cell>
          <cell r="AH114">
            <v>1669524.7568119</v>
          </cell>
          <cell r="AI114">
            <v>1883037.8870566</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v>
          </cell>
          <cell r="L115">
            <v>17121.3624586</v>
          </cell>
          <cell r="M115">
            <v>1012.097307</v>
          </cell>
          <cell r="N115">
            <v>986.737400399998</v>
          </cell>
          <cell r="O115">
            <v>16642.0343153</v>
          </cell>
          <cell r="P115">
            <v>-17628.7717157</v>
          </cell>
          <cell r="S115">
            <v>29806.7257087</v>
          </cell>
          <cell r="T115">
            <v>38024.9961423</v>
          </cell>
          <cell r="U115">
            <v>55146.3586009</v>
          </cell>
          <cell r="V115">
            <v>56158.4559079</v>
          </cell>
          <cell r="W115">
            <v>986.737400399998</v>
          </cell>
          <cell r="X115">
            <v>17628.7717157</v>
          </cell>
          <cell r="AB115">
            <v>49094.1117232</v>
          </cell>
          <cell r="AC115">
            <v>47049.21875</v>
          </cell>
          <cell r="AD115">
            <v>56158.4559079</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v>
          </cell>
          <cell r="K118">
            <v>17822257.3100342</v>
          </cell>
          <cell r="L118">
            <v>18014150.0182777</v>
          </cell>
          <cell r="M118">
            <v>17543379.9512553</v>
          </cell>
          <cell r="N118">
            <v>17987845.0148891</v>
          </cell>
          <cell r="O118">
            <v>16373802.9252073</v>
          </cell>
          <cell r="S118">
            <v>16744696.7629496</v>
          </cell>
          <cell r="T118">
            <v>17822257.3100342</v>
          </cell>
          <cell r="U118">
            <v>18014150.0182777</v>
          </cell>
          <cell r="V118">
            <v>17543379.9512553</v>
          </cell>
          <cell r="W118">
            <v>17987845.0148891</v>
          </cell>
          <cell r="X118">
            <v>16373802.9252073</v>
          </cell>
          <cell r="AB118">
            <v>16939004.3917068</v>
          </cell>
          <cell r="AC118">
            <v>19000034.4588261</v>
          </cell>
          <cell r="AD118">
            <v>17543379.9512553</v>
          </cell>
          <cell r="AF118">
            <v>16086854.1057582</v>
          </cell>
          <cell r="AG118">
            <v>16855650.2088261</v>
          </cell>
          <cell r="AH118">
            <v>15894618.5264736</v>
          </cell>
          <cell r="AI118">
            <v>14930325.8313759</v>
          </cell>
        </row>
        <row r="119">
          <cell r="C119">
            <v>202</v>
          </cell>
          <cell r="D119" t="str">
            <v>SHEQUITY</v>
          </cell>
          <cell r="E119" t="str">
            <v>C_AEGONUSD_USA</v>
          </cell>
          <cell r="F119" t="str">
            <v>C001</v>
          </cell>
          <cell r="G119" t="str">
            <v>TOT_MOVEMENT</v>
          </cell>
          <cell r="I119" t="str">
            <v>Americas (USD)</v>
          </cell>
          <cell r="J119">
            <v>22298912.680637</v>
          </cell>
          <cell r="K119">
            <v>22618226.7531296</v>
          </cell>
          <cell r="L119">
            <v>23175203.9991852</v>
          </cell>
          <cell r="M119">
            <v>23129192.1286932</v>
          </cell>
          <cell r="N119">
            <v>23098191.7847321</v>
          </cell>
          <cell r="O119">
            <v>21284306.4218885</v>
          </cell>
          <cell r="S119">
            <v>22298912.680637</v>
          </cell>
          <cell r="T119">
            <v>22618226.7531296</v>
          </cell>
          <cell r="U119">
            <v>23175203.9991852</v>
          </cell>
          <cell r="V119">
            <v>23129192.1286932</v>
          </cell>
          <cell r="W119">
            <v>23098191.7847321</v>
          </cell>
          <cell r="X119">
            <v>21284306.4218885</v>
          </cell>
          <cell r="AB119">
            <v>21990215.5004554</v>
          </cell>
          <cell r="AC119">
            <v>23750043.0735532</v>
          </cell>
          <cell r="AD119">
            <v>23129192.1286932</v>
          </cell>
          <cell r="AF119">
            <v>20912910.3382072</v>
          </cell>
          <cell r="AG119">
            <v>21069562.7610547</v>
          </cell>
          <cell r="AH119">
            <v>19868273.1581159</v>
          </cell>
          <cell r="AI119">
            <v>18662907.2892466</v>
          </cell>
        </row>
        <row r="120">
          <cell r="C120">
            <v>203</v>
          </cell>
          <cell r="D120" t="str">
            <v>SHEQUITY</v>
          </cell>
          <cell r="E120" t="str">
            <v>C_AEGON_NL</v>
          </cell>
          <cell r="F120" t="str">
            <v>C002</v>
          </cell>
          <cell r="G120" t="str">
            <v>TOT_MOVEMENT</v>
          </cell>
          <cell r="I120" t="str">
            <v>The Netherlands</v>
          </cell>
          <cell r="J120">
            <v>4095507.52488</v>
          </cell>
          <cell r="K120">
            <v>3947967.26931</v>
          </cell>
          <cell r="L120">
            <v>4292695.06778</v>
          </cell>
          <cell r="M120">
            <v>4945544.74303</v>
          </cell>
          <cell r="N120">
            <v>4900801.56954</v>
          </cell>
          <cell r="O120">
            <v>4313002.53682</v>
          </cell>
          <cell r="S120">
            <v>4095507.52488</v>
          </cell>
          <cell r="T120">
            <v>3947967.26931</v>
          </cell>
          <cell r="U120">
            <v>4292695.06778</v>
          </cell>
          <cell r="V120">
            <v>4945544.74303</v>
          </cell>
          <cell r="W120">
            <v>4900801.56954</v>
          </cell>
          <cell r="X120">
            <v>4313002.53682</v>
          </cell>
          <cell r="AB120">
            <v>3964606.51452</v>
          </cell>
          <cell r="AC120">
            <v>5096221</v>
          </cell>
          <cell r="AD120">
            <v>4945544.74303</v>
          </cell>
          <cell r="AF120">
            <v>4431490.4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v>
          </cell>
          <cell r="K121">
            <v>3638855.8262255</v>
          </cell>
          <cell r="L121">
            <v>4069869.0698117</v>
          </cell>
          <cell r="M121">
            <v>4111368.8078517</v>
          </cell>
          <cell r="N121">
            <v>3971877.2173771</v>
          </cell>
          <cell r="O121">
            <v>3604096.6988761</v>
          </cell>
          <cell r="S121">
            <v>3412553.5441183</v>
          </cell>
          <cell r="T121">
            <v>3638855.8262255</v>
          </cell>
          <cell r="U121">
            <v>4069869.0698117</v>
          </cell>
          <cell r="V121">
            <v>4111368.8078517</v>
          </cell>
          <cell r="W121">
            <v>3971877.2173771</v>
          </cell>
          <cell r="X121">
            <v>3604096.6988761</v>
          </cell>
          <cell r="AB121">
            <v>3395432.4961543</v>
          </cell>
          <cell r="AC121">
            <v>3673269.5121291</v>
          </cell>
          <cell r="AD121">
            <v>4111368.8078517</v>
          </cell>
          <cell r="AF121">
            <v>3537607.0587172</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v>
          </cell>
          <cell r="K122">
            <v>2944198.249</v>
          </cell>
          <cell r="L122">
            <v>3242464.688</v>
          </cell>
          <cell r="M122">
            <v>3334731.24</v>
          </cell>
          <cell r="N122">
            <v>3358619.375</v>
          </cell>
          <cell r="O122">
            <v>3088710.871</v>
          </cell>
          <cell r="P122">
            <v>0</v>
          </cell>
          <cell r="Q122">
            <v>0</v>
          </cell>
          <cell r="S122">
            <v>2844363.379</v>
          </cell>
          <cell r="T122">
            <v>2944198.249</v>
          </cell>
          <cell r="U122">
            <v>3242464.688</v>
          </cell>
          <cell r="V122">
            <v>3334731.24</v>
          </cell>
          <cell r="W122">
            <v>3358619.375</v>
          </cell>
          <cell r="X122">
            <v>3088710.871</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v>
          </cell>
          <cell r="K123">
            <v>546049.8377066</v>
          </cell>
          <cell r="L123">
            <v>574653.2064681</v>
          </cell>
          <cell r="M123">
            <v>590707.3451757</v>
          </cell>
          <cell r="N123">
            <v>599624.504814</v>
          </cell>
          <cell r="O123">
            <v>594644.9908187</v>
          </cell>
          <cell r="S123">
            <v>526649.6977021</v>
          </cell>
          <cell r="T123">
            <v>546049.8377066</v>
          </cell>
          <cell r="U123">
            <v>574653.2064681</v>
          </cell>
          <cell r="V123">
            <v>590707.3451757</v>
          </cell>
          <cell r="W123">
            <v>599624.504814</v>
          </cell>
          <cell r="X123">
            <v>594644.9908187</v>
          </cell>
          <cell r="AB123">
            <v>487500.3757782</v>
          </cell>
          <cell r="AC123">
            <v>577440.0611943</v>
          </cell>
          <cell r="AD123">
            <v>590707.3451757</v>
          </cell>
          <cell r="AF123">
            <v>589102.4330557</v>
          </cell>
          <cell r="AG123">
            <v>598033.7520475</v>
          </cell>
          <cell r="AH123">
            <v>627085.3342317</v>
          </cell>
          <cell r="AI123">
            <v>649130.5351792</v>
          </cell>
        </row>
        <row r="124">
          <cell r="C124">
            <v>207</v>
          </cell>
          <cell r="D124" t="str">
            <v>SHEQUITY</v>
          </cell>
          <cell r="E124" t="str">
            <v>C_AEGON_ASIA</v>
          </cell>
          <cell r="F124" t="str">
            <v>C043</v>
          </cell>
          <cell r="G124" t="str">
            <v>TOT_MOVEMENT</v>
          </cell>
          <cell r="I124" t="str">
            <v>Asia</v>
          </cell>
          <cell r="J124">
            <v>358842.8572359</v>
          </cell>
          <cell r="K124">
            <v>377311.4936642</v>
          </cell>
          <cell r="L124">
            <v>409769.2936818</v>
          </cell>
          <cell r="M124">
            <v>385847.1518202</v>
          </cell>
          <cell r="N124">
            <v>418296.7207618</v>
          </cell>
          <cell r="O124">
            <v>382864.168223</v>
          </cell>
          <cell r="S124">
            <v>358842.8572359</v>
          </cell>
          <cell r="T124">
            <v>377311.4936642</v>
          </cell>
          <cell r="U124">
            <v>409769.2936818</v>
          </cell>
          <cell r="V124">
            <v>385847.1518202</v>
          </cell>
          <cell r="W124">
            <v>418296.7207618</v>
          </cell>
          <cell r="X124">
            <v>382864.168223</v>
          </cell>
          <cell r="AB124">
            <v>366025.1470309</v>
          </cell>
          <cell r="AC124">
            <v>397634.829424</v>
          </cell>
          <cell r="AD124">
            <v>385847.1518202</v>
          </cell>
          <cell r="AF124">
            <v>435940.5225379</v>
          </cell>
          <cell r="AG124">
            <v>396697.8009872</v>
          </cell>
          <cell r="AH124">
            <v>453469.0290807</v>
          </cell>
          <cell r="AI124">
            <v>511270.0214373</v>
          </cell>
        </row>
        <row r="125">
          <cell r="C125">
            <v>208</v>
          </cell>
          <cell r="D125" t="str">
            <v>SHEQUITY</v>
          </cell>
          <cell r="E125" t="str">
            <v>C_AEGONUSD_ASIA</v>
          </cell>
          <cell r="F125" t="str">
            <v>C043</v>
          </cell>
          <cell r="G125" t="str">
            <v>TOT_MOVEMENT</v>
          </cell>
          <cell r="I125" t="str">
            <v>Asia (USD)</v>
          </cell>
          <cell r="J125">
            <v>477871.0329567</v>
          </cell>
          <cell r="K125">
            <v>478846.0164757</v>
          </cell>
          <cell r="L125">
            <v>527168.1964215</v>
          </cell>
          <cell r="M125">
            <v>508700.8849203</v>
          </cell>
          <cell r="N125">
            <v>537134.8190267</v>
          </cell>
          <cell r="O125">
            <v>497685.1322287</v>
          </cell>
          <cell r="S125">
            <v>477871.0329567</v>
          </cell>
          <cell r="T125">
            <v>478846.0164757</v>
          </cell>
          <cell r="U125">
            <v>527168.1964215</v>
          </cell>
          <cell r="V125">
            <v>508700.8849203</v>
          </cell>
          <cell r="W125">
            <v>537134.8190267</v>
          </cell>
          <cell r="X125">
            <v>497685.1322287</v>
          </cell>
          <cell r="AB125">
            <v>475173.8460491</v>
          </cell>
          <cell r="AC125">
            <v>497043.5367853</v>
          </cell>
          <cell r="AD125">
            <v>508700.8849203</v>
          </cell>
          <cell r="AF125">
            <v>566722.6793383</v>
          </cell>
          <cell r="AG125">
            <v>586536.9701446</v>
          </cell>
          <cell r="AH125">
            <v>566836.2863836</v>
          </cell>
          <cell r="AI125">
            <v>639087.5268333</v>
          </cell>
        </row>
        <row r="126">
          <cell r="D126" t="str">
            <v>SHEQUITY</v>
          </cell>
          <cell r="E126" t="str">
            <v>C_AEGON_OTH</v>
          </cell>
          <cell r="F126" t="str">
            <v>C040</v>
          </cell>
          <cell r="G126" t="str">
            <v>TOT_MOVEMENT</v>
          </cell>
          <cell r="I126" t="str">
            <v>Spain and France</v>
          </cell>
          <cell r="J126">
            <v>1164681.6113375</v>
          </cell>
          <cell r="K126">
            <v>1144986.9793375</v>
          </cell>
          <cell r="L126">
            <v>1190117.1283375</v>
          </cell>
          <cell r="M126">
            <v>1071573.8223375</v>
          </cell>
          <cell r="N126">
            <v>1106122.2859375</v>
          </cell>
          <cell r="O126">
            <v>1060416.7102175</v>
          </cell>
          <cell r="S126">
            <v>1164681.6113375</v>
          </cell>
          <cell r="T126">
            <v>1144986.9793375</v>
          </cell>
          <cell r="U126">
            <v>1190117.1283375</v>
          </cell>
          <cell r="V126">
            <v>1071573.8223375</v>
          </cell>
          <cell r="W126">
            <v>1106122.2859375</v>
          </cell>
          <cell r="X126">
            <v>1060416.7102175</v>
          </cell>
          <cell r="AB126">
            <v>1108516.5693375</v>
          </cell>
          <cell r="AC126">
            <v>1045908</v>
          </cell>
          <cell r="AD126">
            <v>1071573.8223375</v>
          </cell>
          <cell r="AF126">
            <v>739465.241</v>
          </cell>
          <cell r="AG126">
            <v>656895.210047</v>
          </cell>
          <cell r="AH126">
            <v>711986.6658124</v>
          </cell>
          <cell r="AI126">
            <v>740596.3723647</v>
          </cell>
        </row>
        <row r="127">
          <cell r="D127" t="str">
            <v>A370102</v>
          </cell>
          <cell r="E127" t="str">
            <v>C_AEGON_OTH</v>
          </cell>
          <cell r="F127" t="str">
            <v>C040</v>
          </cell>
          <cell r="G127" t="str">
            <v>CBINP</v>
          </cell>
          <cell r="I127" t="str">
            <v>Spain and France - Provisions for earn out</v>
          </cell>
          <cell r="J127">
            <v>198407.728</v>
          </cell>
          <cell r="K127">
            <v>196014.075</v>
          </cell>
          <cell r="L127">
            <v>157195.261</v>
          </cell>
          <cell r="M127">
            <v>172607.063</v>
          </cell>
          <cell r="N127">
            <v>173197.359</v>
          </cell>
          <cell r="O127">
            <v>154359.527</v>
          </cell>
          <cell r="S127">
            <v>198407.728</v>
          </cell>
          <cell r="T127">
            <v>196014.075</v>
          </cell>
          <cell r="U127">
            <v>157195.261</v>
          </cell>
          <cell r="V127">
            <v>172607.063</v>
          </cell>
          <cell r="W127">
            <v>173197.359</v>
          </cell>
          <cell r="X127">
            <v>154359.527</v>
          </cell>
          <cell r="AB127">
            <v>196172.736</v>
          </cell>
          <cell r="AC127">
            <v>173211</v>
          </cell>
          <cell r="AD127">
            <v>172607.063</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73563.12563</v>
          </cell>
          <cell r="K128">
            <v>75052.93136</v>
          </cell>
          <cell r="L128">
            <v>74005.5689</v>
          </cell>
          <cell r="M128">
            <v>88849</v>
          </cell>
          <cell r="N128">
            <v>89218.701</v>
          </cell>
          <cell r="O128">
            <v>33540.373</v>
          </cell>
          <cell r="S128">
            <v>73563.12563</v>
          </cell>
          <cell r="T128">
            <v>75052.93136</v>
          </cell>
          <cell r="U128">
            <v>74005.5689</v>
          </cell>
          <cell r="V128">
            <v>88849</v>
          </cell>
          <cell r="W128">
            <v>89218.701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1416053.9856975</v>
          </cell>
          <cell r="L129">
            <v>1421317.9582375</v>
          </cell>
          <cell r="M129">
            <v>1333029.8853375001</v>
          </cell>
          <cell r="N129">
            <v>1368538.3459374998</v>
          </cell>
          <cell r="O129">
            <v>1248316.6102175</v>
          </cell>
          <cell r="P129">
            <v>0</v>
          </cell>
          <cell r="Q129">
            <v>0</v>
          </cell>
          <cell r="S129">
            <v>1436652.4649674997</v>
          </cell>
          <cell r="T129">
            <v>1416053.9856975</v>
          </cell>
          <cell r="U129">
            <v>1421317.9582375</v>
          </cell>
          <cell r="V129">
            <v>1333029.8853375001</v>
          </cell>
          <cell r="W129">
            <v>1368538.3459374998</v>
          </cell>
          <cell r="X129">
            <v>1248316.6102175</v>
          </cell>
          <cell r="Y129">
            <v>0</v>
          </cell>
          <cell r="Z129">
            <v>0</v>
          </cell>
          <cell r="AB129">
            <v>1376780.0276975</v>
          </cell>
          <cell r="AC129">
            <v>1307968</v>
          </cell>
          <cell r="AD129">
            <v>1333029.8853375001</v>
          </cell>
          <cell r="AE129">
            <v>0</v>
          </cell>
          <cell r="AF129">
            <v>930882.241</v>
          </cell>
          <cell r="AG129">
            <v>848301.210047</v>
          </cell>
          <cell r="AH129">
            <v>875970.6658124</v>
          </cell>
          <cell r="AI129">
            <v>912205.3723647</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v>
          </cell>
          <cell r="K131">
            <v>219872.2688226</v>
          </cell>
          <cell r="L131">
            <v>232164.3249944</v>
          </cell>
          <cell r="M131">
            <v>212072.2215777</v>
          </cell>
          <cell r="N131">
            <v>233694.5755528</v>
          </cell>
          <cell r="O131">
            <v>247862.9943055</v>
          </cell>
          <cell r="S131">
            <v>203614.6669076</v>
          </cell>
          <cell r="T131">
            <v>219872.2688226</v>
          </cell>
          <cell r="U131">
            <v>232164.3249944</v>
          </cell>
          <cell r="V131">
            <v>212072.2215777</v>
          </cell>
          <cell r="W131">
            <v>233694.5755528</v>
          </cell>
          <cell r="X131">
            <v>247862.9943055</v>
          </cell>
          <cell r="AB131">
            <v>193107.3242131</v>
          </cell>
          <cell r="AC131">
            <v>217523.2747963</v>
          </cell>
          <cell r="AD131">
            <v>212072.2215777</v>
          </cell>
          <cell r="AF131">
            <v>213622.7690824</v>
          </cell>
          <cell r="AG131">
            <v>249255.4422433</v>
          </cell>
          <cell r="AH131">
            <v>290437.814738</v>
          </cell>
          <cell r="AI131">
            <v>341746.7113674</v>
          </cell>
        </row>
        <row r="132">
          <cell r="D132" t="str">
            <v>SHEQUITY</v>
          </cell>
          <cell r="E132" t="str">
            <v>C_AEGON_OTH</v>
          </cell>
          <cell r="F132" t="str">
            <v>C004</v>
          </cell>
          <cell r="G132" t="str">
            <v>TOT_MOVEMENT</v>
          </cell>
          <cell r="I132" t="str">
            <v>New markets</v>
          </cell>
          <cell r="J132">
            <v>2422761.8331831</v>
          </cell>
          <cell r="K132">
            <v>2474529.5795309</v>
          </cell>
          <cell r="L132">
            <v>2596704.9534818</v>
          </cell>
          <cell r="M132">
            <v>2450560.5409111</v>
          </cell>
          <cell r="N132">
            <v>2541900.0870661</v>
          </cell>
          <cell r="O132">
            <v>2465033.8635647</v>
          </cell>
          <cell r="S132">
            <v>2422761.8331831</v>
          </cell>
          <cell r="T132">
            <v>2474529.5795309</v>
          </cell>
          <cell r="U132">
            <v>2596704.9534818</v>
          </cell>
          <cell r="V132">
            <v>2450560.5409111</v>
          </cell>
          <cell r="W132">
            <v>2541900.0870661</v>
          </cell>
          <cell r="X132">
            <v>2465033.8635647</v>
          </cell>
          <cell r="AB132">
            <v>2320346.4163597</v>
          </cell>
          <cell r="AC132">
            <v>2429767.1654146</v>
          </cell>
          <cell r="AD132">
            <v>2450560.5409111</v>
          </cell>
          <cell r="AF132">
            <v>2164815.965676</v>
          </cell>
          <cell r="AG132">
            <v>2096944.205325</v>
          </cell>
          <cell r="AH132">
            <v>2295189.8438628</v>
          </cell>
          <cell r="AI132">
            <v>2481690.6403486</v>
          </cell>
        </row>
        <row r="133">
          <cell r="D133" t="str">
            <v>A370102</v>
          </cell>
          <cell r="E133" t="str">
            <v>C_AEGON_OTH</v>
          </cell>
          <cell r="F133" t="str">
            <v>C004</v>
          </cell>
          <cell r="G133" t="str">
            <v>CBINP</v>
          </cell>
          <cell r="I133" t="str">
            <v>New markets - Provisions for earn out</v>
          </cell>
          <cell r="J133">
            <v>198407.728</v>
          </cell>
          <cell r="K133">
            <v>196014.075</v>
          </cell>
          <cell r="L133">
            <v>157195.261</v>
          </cell>
          <cell r="M133">
            <v>172607.063</v>
          </cell>
          <cell r="N133">
            <v>173197.359</v>
          </cell>
          <cell r="O133">
            <v>154359.527</v>
          </cell>
          <cell r="S133">
            <v>198407.728</v>
          </cell>
          <cell r="T133">
            <v>196014.075</v>
          </cell>
          <cell r="U133">
            <v>157195.261</v>
          </cell>
          <cell r="V133">
            <v>172607.063</v>
          </cell>
          <cell r="W133">
            <v>173197.359</v>
          </cell>
          <cell r="X133">
            <v>154359.527</v>
          </cell>
          <cell r="AB133">
            <v>196172.736</v>
          </cell>
          <cell r="AC133">
            <v>173211</v>
          </cell>
          <cell r="AD133">
            <v>172607.063</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73563.12563</v>
          </cell>
          <cell r="K134">
            <v>75052.93136</v>
          </cell>
          <cell r="L134">
            <v>74005.5689</v>
          </cell>
          <cell r="M134">
            <v>88849</v>
          </cell>
          <cell r="N134">
            <v>89218.701</v>
          </cell>
          <cell r="O134">
            <v>33540.373</v>
          </cell>
          <cell r="S134">
            <v>73563.12563</v>
          </cell>
          <cell r="T134">
            <v>75052.93136</v>
          </cell>
          <cell r="U134">
            <v>74005.5689</v>
          </cell>
          <cell r="V134">
            <v>88849</v>
          </cell>
          <cell r="W134">
            <v>89218.701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2745596.5858909</v>
          </cell>
          <cell r="L135">
            <v>2827905.7833817997</v>
          </cell>
          <cell r="M135">
            <v>2712016.6039111</v>
          </cell>
          <cell r="N135">
            <v>2804316.1470661</v>
          </cell>
          <cell r="O135">
            <v>2652933.7635647</v>
          </cell>
          <cell r="P135">
            <v>0</v>
          </cell>
          <cell r="Q135">
            <v>0</v>
          </cell>
          <cell r="S135">
            <v>2694732.6868131002</v>
          </cell>
          <cell r="T135">
            <v>2745596.5858909</v>
          </cell>
          <cell r="U135">
            <v>2827905.7833817997</v>
          </cell>
          <cell r="V135">
            <v>2712016.6039111</v>
          </cell>
          <cell r="W135">
            <v>2804316.1470661</v>
          </cell>
          <cell r="X135">
            <v>2652933.7635647</v>
          </cell>
          <cell r="Y135">
            <v>0</v>
          </cell>
          <cell r="Z135">
            <v>0</v>
          </cell>
          <cell r="AB135">
            <v>2588609.8747197</v>
          </cell>
          <cell r="AC135">
            <v>2691827.1654146</v>
          </cell>
          <cell r="AD135">
            <v>2712016.6039111</v>
          </cell>
          <cell r="AE135">
            <v>0</v>
          </cell>
          <cell r="AF135">
            <v>2356232.965676</v>
          </cell>
          <cell r="AG135">
            <v>2288350.205325</v>
          </cell>
          <cell r="AH135">
            <v>2459173.8438628</v>
          </cell>
          <cell r="AI135">
            <v>2653299.6403486</v>
          </cell>
        </row>
        <row r="136">
          <cell r="H136" t="str">
            <v>H</v>
          </cell>
          <cell r="I136" t="str">
            <v>Total capital in units</v>
          </cell>
          <cell r="J136">
            <v>26947490.518761</v>
          </cell>
          <cell r="K136">
            <v>28154676.991460603</v>
          </cell>
          <cell r="L136">
            <v>29204619.939251203</v>
          </cell>
          <cell r="M136">
            <v>29312310.1060481</v>
          </cell>
          <cell r="N136">
            <v>29664839.948872298</v>
          </cell>
          <cell r="O136">
            <v>26943835.924468104</v>
          </cell>
          <cell r="P136">
            <v>0</v>
          </cell>
          <cell r="Q136">
            <v>0</v>
          </cell>
          <cell r="S136">
            <v>26947490.518761</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26513644.1641511</v>
          </cell>
          <cell r="AH136">
            <v>24812604.870336402</v>
          </cell>
          <cell r="AI136">
            <v>23030892.9717245</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-380593.9336527</v>
          </cell>
          <cell r="AF139">
            <v>14901.9849589</v>
          </cell>
          <cell r="AG139">
            <v>-668000</v>
          </cell>
        </row>
        <row r="140">
          <cell r="D140" t="str">
            <v>SHEQUITY</v>
          </cell>
          <cell r="E140" t="str">
            <v>C_AEGONUSD_USA</v>
          </cell>
          <cell r="F140" t="str">
            <v>C001</v>
          </cell>
          <cell r="G140" t="str">
            <v>M003</v>
          </cell>
          <cell r="I140" t="str">
            <v>Americas (USD)</v>
          </cell>
          <cell r="N140">
            <v>19646.7769704</v>
          </cell>
          <cell r="O140">
            <v>19646.7769704</v>
          </cell>
          <cell r="W140">
            <v>19646.7769704</v>
          </cell>
          <cell r="X140">
            <v>19646.7769704</v>
          </cell>
          <cell r="AB140">
            <v>-508549.6141721</v>
          </cell>
          <cell r="AF140">
            <v>19646.7769704</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3.51000344380736E-05</v>
          </cell>
          <cell r="K145">
            <v>3.51000344380736E-05</v>
          </cell>
          <cell r="L145">
            <v>3.51000344380736E-05</v>
          </cell>
          <cell r="M145">
            <v>3.51000344380736E-05</v>
          </cell>
          <cell r="N145">
            <v>-0.0055810000000065</v>
          </cell>
          <cell r="O145">
            <v>-5.26000076206401E-05</v>
          </cell>
          <cell r="S145">
            <v>3.51000344380736E-05</v>
          </cell>
          <cell r="T145">
            <v>3.51000344380736E-05</v>
          </cell>
          <cell r="U145">
            <v>3.51000344380736E-05</v>
          </cell>
          <cell r="V145">
            <v>3.51000344380736E-05</v>
          </cell>
          <cell r="W145">
            <v>-0.0055810000000065</v>
          </cell>
          <cell r="X145">
            <v>-5.26000076206401E-05</v>
          </cell>
          <cell r="AD145">
            <v>3.51000344380736E-05</v>
          </cell>
          <cell r="AF145">
            <v>0</v>
          </cell>
          <cell r="AG145">
            <v>72531.77511</v>
          </cell>
        </row>
        <row r="146">
          <cell r="D146" t="str">
            <v>SHEQUITY</v>
          </cell>
          <cell r="E146" t="str">
            <v>C_AEGONUSD_ASIA</v>
          </cell>
          <cell r="F146" t="str">
            <v>C043</v>
          </cell>
          <cell r="G146" t="str">
            <v>M003</v>
          </cell>
          <cell r="I146" t="str">
            <v>Asia (USD)</v>
          </cell>
          <cell r="J146">
            <v>4.54999972134829E-05</v>
          </cell>
          <cell r="K146">
            <v>4.54999972134829E-05</v>
          </cell>
          <cell r="L146">
            <v>4.54999972134829E-05</v>
          </cell>
          <cell r="M146">
            <v>4.54999972134829E-05</v>
          </cell>
          <cell r="N146">
            <v>-0.00735790000004499</v>
          </cell>
          <cell r="O146">
            <v>-6.94000045768917E-05</v>
          </cell>
          <cell r="S146">
            <v>4.54999972134829E-05</v>
          </cell>
          <cell r="T146">
            <v>4.54999972134829E-05</v>
          </cell>
          <cell r="U146">
            <v>4.54999972134829E-05</v>
          </cell>
          <cell r="V146">
            <v>4.54999972134829E-05</v>
          </cell>
          <cell r="W146">
            <v>-0.00735790000004499</v>
          </cell>
          <cell r="X146">
            <v>-6.94000045768917E-05</v>
          </cell>
          <cell r="AD146">
            <v>4.54999972134829E-05</v>
          </cell>
          <cell r="AF146">
            <v>0</v>
          </cell>
          <cell r="AG146">
            <v>90664.7188875</v>
          </cell>
        </row>
        <row r="147">
          <cell r="D147" t="str">
            <v>SHEQUITY</v>
          </cell>
          <cell r="E147" t="str">
            <v>C_AEGON_OTH</v>
          </cell>
          <cell r="F147" t="str">
            <v>C040</v>
          </cell>
          <cell r="G147" t="str">
            <v>M003</v>
          </cell>
          <cell r="I147" t="str">
            <v>Spain and France</v>
          </cell>
          <cell r="J147">
            <v>0.204999999999927</v>
          </cell>
          <cell r="K147">
            <v>0.204999999999927</v>
          </cell>
          <cell r="L147">
            <v>0.204999999999927</v>
          </cell>
          <cell r="M147">
            <v>1.40200000000004</v>
          </cell>
          <cell r="N147">
            <v>-0.460000000000719</v>
          </cell>
          <cell r="O147">
            <v>-0.459999999999127</v>
          </cell>
          <cell r="S147">
            <v>0.204999999999927</v>
          </cell>
          <cell r="T147">
            <v>0.204999999999927</v>
          </cell>
          <cell r="U147">
            <v>0.204999999999927</v>
          </cell>
          <cell r="V147">
            <v>1.40200000000004</v>
          </cell>
          <cell r="W147">
            <v>-0.460000000000719</v>
          </cell>
          <cell r="X147">
            <v>-0.459999999999127</v>
          </cell>
          <cell r="AD147">
            <v>1.40200000000004</v>
          </cell>
          <cell r="AF147">
            <v>-0.649999999997817</v>
          </cell>
          <cell r="AG147">
            <v>19479.99</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0.204999999999927</v>
          </cell>
          <cell r="K150">
            <v>0.204999999999927</v>
          </cell>
          <cell r="L150">
            <v>0.204999999999927</v>
          </cell>
          <cell r="M150">
            <v>1.40200000000004</v>
          </cell>
          <cell r="N150">
            <v>-0.460000000000719</v>
          </cell>
          <cell r="O150">
            <v>-0.459999999999127</v>
          </cell>
          <cell r="P150">
            <v>0</v>
          </cell>
          <cell r="Q150">
            <v>0</v>
          </cell>
          <cell r="S150">
            <v>0.204999999999927</v>
          </cell>
          <cell r="T150">
            <v>0.204999999999927</v>
          </cell>
          <cell r="U150">
            <v>0.204999999999927</v>
          </cell>
          <cell r="V150">
            <v>1.40200000000004</v>
          </cell>
          <cell r="W150">
            <v>-0.460000000000719</v>
          </cell>
          <cell r="X150">
            <v>-0.459999999999127</v>
          </cell>
          <cell r="Y150">
            <v>0</v>
          </cell>
          <cell r="Z150">
            <v>0</v>
          </cell>
          <cell r="AB150">
            <v>0</v>
          </cell>
          <cell r="AC150">
            <v>0</v>
          </cell>
          <cell r="AD150">
            <v>1.40200000000004</v>
          </cell>
          <cell r="AE150">
            <v>0</v>
          </cell>
          <cell r="AF150">
            <v>-0.649999999997817</v>
          </cell>
          <cell r="AG150">
            <v>19479.99</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v>
          </cell>
          <cell r="S152">
            <v>0</v>
          </cell>
          <cell r="T152">
            <v>0</v>
          </cell>
          <cell r="U152">
            <v>0</v>
          </cell>
          <cell r="V152">
            <v>0</v>
          </cell>
          <cell r="W152">
            <v>0.243486700000176</v>
          </cell>
          <cell r="X152">
            <v>-2.75651329999982</v>
          </cell>
          <cell r="AD152">
            <v>0</v>
          </cell>
          <cell r="AF152">
            <v>0.243486700000176</v>
          </cell>
        </row>
        <row r="153">
          <cell r="D153" t="str">
            <v>SHEQUITY</v>
          </cell>
          <cell r="E153" t="str">
            <v>C_AEGON_OTH</v>
          </cell>
          <cell r="F153" t="str">
            <v>C004</v>
          </cell>
          <cell r="G153" t="str">
            <v>M003</v>
          </cell>
          <cell r="I153" t="str">
            <v>New markets</v>
          </cell>
          <cell r="J153">
            <v>0.205035100019813</v>
          </cell>
          <cell r="K153">
            <v>0.205035100019813</v>
          </cell>
          <cell r="L153">
            <v>0.205035100019813</v>
          </cell>
          <cell r="M153">
            <v>1.40203510003448</v>
          </cell>
          <cell r="N153">
            <v>-0.222094300000549</v>
          </cell>
          <cell r="O153">
            <v>-3.21656590000657</v>
          </cell>
          <cell r="S153">
            <v>0.205035100019813</v>
          </cell>
          <cell r="T153">
            <v>0.205035100019813</v>
          </cell>
          <cell r="U153">
            <v>0.205035100019813</v>
          </cell>
          <cell r="V153">
            <v>1.40203510003448</v>
          </cell>
          <cell r="W153">
            <v>-0.222094300000549</v>
          </cell>
          <cell r="X153">
            <v>-3.21656590000657</v>
          </cell>
          <cell r="AD153">
            <v>1.40203510003448</v>
          </cell>
          <cell r="AF153">
            <v>-0.406513299997641</v>
          </cell>
          <cell r="AG153">
            <v>92011.76511</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v>
          </cell>
          <cell r="K156">
            <v>0.205035100019813</v>
          </cell>
          <cell r="L156">
            <v>0.205035100019813</v>
          </cell>
          <cell r="M156">
            <v>1.40203510003448</v>
          </cell>
          <cell r="N156">
            <v>-0.222094300000549</v>
          </cell>
          <cell r="O156">
            <v>-3.21656590000657</v>
          </cell>
          <cell r="P156">
            <v>0</v>
          </cell>
          <cell r="Q156">
            <v>0</v>
          </cell>
          <cell r="S156">
            <v>0.205035100019813</v>
          </cell>
          <cell r="T156">
            <v>0.205035100019813</v>
          </cell>
          <cell r="U156">
            <v>0.205035100019813</v>
          </cell>
          <cell r="V156">
            <v>1.40203510003448</v>
          </cell>
          <cell r="W156">
            <v>-0.222094300000549</v>
          </cell>
          <cell r="X156">
            <v>-3.21656590000657</v>
          </cell>
          <cell r="Y156">
            <v>0</v>
          </cell>
          <cell r="Z156">
            <v>0</v>
          </cell>
          <cell r="AB156">
            <v>0</v>
          </cell>
          <cell r="AC156">
            <v>0</v>
          </cell>
          <cell r="AD156">
            <v>1.40203510003448</v>
          </cell>
          <cell r="AE156">
            <v>0</v>
          </cell>
          <cell r="AF156">
            <v>-0.406513299997641</v>
          </cell>
          <cell r="AG156">
            <v>92011.76511</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-546739.4503832</v>
          </cell>
          <cell r="AC157">
            <v>0</v>
          </cell>
          <cell r="AD157">
            <v>-122104.59796489996</v>
          </cell>
          <cell r="AE157">
            <v>0</v>
          </cell>
          <cell r="AF157">
            <v>4421.982834500003</v>
          </cell>
          <cell r="AG157">
            <v>-996889.48489</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v>
          </cell>
          <cell r="N160">
            <v>17773063.47555165</v>
          </cell>
          <cell r="O160">
            <v>16966042.430710748</v>
          </cell>
          <cell r="P160" t="str">
            <v/>
          </cell>
          <cell r="Q160" t="str">
            <v/>
          </cell>
          <cell r="S160">
            <v>16841850.577328198</v>
          </cell>
          <cell r="T160">
            <v>17380630.850870498</v>
          </cell>
          <cell r="U160">
            <v>17476577.20499225</v>
          </cell>
          <cell r="V160">
            <v>17241192.17148105</v>
          </cell>
          <cell r="W160">
            <v>17773063.47555165</v>
          </cell>
          <cell r="X160">
            <v>16966042.430710748</v>
          </cell>
          <cell r="Y160" t="str">
            <v/>
          </cell>
          <cell r="Z160" t="str">
            <v/>
          </cell>
          <cell r="AB160">
            <v>0</v>
          </cell>
          <cell r="AC160">
            <v>0</v>
          </cell>
          <cell r="AD160">
            <v>0</v>
          </cell>
          <cell r="AE160" t="str">
            <v/>
          </cell>
          <cell r="AF160">
            <v>16822568.0209862</v>
          </cell>
          <cell r="AG160">
            <v>17927842.3338261</v>
          </cell>
          <cell r="AH160">
            <v>16375134.36764985</v>
          </cell>
          <cell r="AI160">
            <v>15412472.17892475</v>
          </cell>
        </row>
        <row r="161">
          <cell r="C161">
            <v>302</v>
          </cell>
          <cell r="D161" t="str">
            <v>SHEQUITY</v>
          </cell>
          <cell r="E161" t="str">
            <v>C_AEGONUSD_USA</v>
          </cell>
          <cell r="F161" t="str">
            <v>C001</v>
          </cell>
          <cell r="G161" t="str">
            <v>TOT_MOVEMENT</v>
          </cell>
          <cell r="I161" t="str">
            <v>Americas (USD)</v>
          </cell>
          <cell r="J161">
            <v>22144564.0905462</v>
          </cell>
          <cell r="K161">
            <v>22304221.1267925</v>
          </cell>
          <cell r="L161">
            <v>22582709.7498203</v>
          </cell>
          <cell r="M161">
            <v>22559703.8145743</v>
          </cell>
          <cell r="N161">
            <v>23123515.34519785</v>
          </cell>
          <cell r="O161">
            <v>22216572.66377605</v>
          </cell>
          <cell r="P161" t="str">
            <v/>
          </cell>
          <cell r="Q161" t="str">
            <v/>
          </cell>
          <cell r="S161">
            <v>22144564.0905462</v>
          </cell>
          <cell r="T161">
            <v>22304221.1267925</v>
          </cell>
          <cell r="U161">
            <v>22582709.7498203</v>
          </cell>
          <cell r="V161">
            <v>22559703.8145743</v>
          </cell>
          <cell r="W161">
            <v>23123515.34519785</v>
          </cell>
          <cell r="X161">
            <v>22216572.66377605</v>
          </cell>
          <cell r="Y161" t="str">
            <v/>
          </cell>
          <cell r="Z161" t="str">
            <v/>
          </cell>
          <cell r="AB161">
            <v>0</v>
          </cell>
          <cell r="AC161">
            <v>0</v>
          </cell>
          <cell r="AD161">
            <v>0</v>
          </cell>
          <cell r="AE161" t="str">
            <v/>
          </cell>
          <cell r="AF161">
            <v>22030874.6219354</v>
          </cell>
          <cell r="AG161">
            <v>22409802.91730395</v>
          </cell>
          <cell r="AH161">
            <v>20468917.9595853</v>
          </cell>
          <cell r="AI161">
            <v>19265590.22368125</v>
          </cell>
        </row>
        <row r="162">
          <cell r="C162">
            <v>303</v>
          </cell>
          <cell r="D162" t="str">
            <v>SHEQUITY</v>
          </cell>
          <cell r="E162" t="str">
            <v>C_AEGON_NL</v>
          </cell>
          <cell r="F162" t="str">
            <v>C002</v>
          </cell>
          <cell r="G162" t="str">
            <v>TOT_MOVEMENT</v>
          </cell>
          <cell r="I162" t="str">
            <v>The Netherlands</v>
          </cell>
          <cell r="J162">
            <v>3969004.0197</v>
          </cell>
          <cell r="K162">
            <v>3895233.891915</v>
          </cell>
          <cell r="L162">
            <v>4067597.79115</v>
          </cell>
          <cell r="M162">
            <v>4394022.628775</v>
          </cell>
          <cell r="N162">
            <v>4923173.156284999</v>
          </cell>
          <cell r="O162">
            <v>4629273.639924999</v>
          </cell>
          <cell r="P162" t="str">
            <v/>
          </cell>
          <cell r="Q162" t="str">
            <v/>
          </cell>
          <cell r="S162">
            <v>3969004.0197</v>
          </cell>
          <cell r="T162">
            <v>3895233.891915</v>
          </cell>
          <cell r="U162">
            <v>4067597.79115</v>
          </cell>
          <cell r="V162">
            <v>4394022.628775</v>
          </cell>
          <cell r="W162">
            <v>4923173.156284999</v>
          </cell>
          <cell r="X162">
            <v>4629273.639924999</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3517144.1611899</v>
          </cell>
          <cell r="L163">
            <v>3732650.782983</v>
          </cell>
          <cell r="M163">
            <v>3753400.652003</v>
          </cell>
          <cell r="N163">
            <v>4041623.0126144</v>
          </cell>
          <cell r="O163">
            <v>3857732.7533639</v>
          </cell>
          <cell r="P163" t="str">
            <v/>
          </cell>
          <cell r="Q163" t="str">
            <v/>
          </cell>
          <cell r="S163">
            <v>3403993.0201363</v>
          </cell>
          <cell r="T163">
            <v>3517144.1611899</v>
          </cell>
          <cell r="U163">
            <v>3732650.782983</v>
          </cell>
          <cell r="V163">
            <v>3753400.652003</v>
          </cell>
          <cell r="W163">
            <v>4041623.0126144</v>
          </cell>
          <cell r="X163">
            <v>3857732.7533639</v>
          </cell>
          <cell r="Y163" t="str">
            <v/>
          </cell>
          <cell r="Z163" t="str">
            <v/>
          </cell>
          <cell r="AB163">
            <v>0</v>
          </cell>
          <cell r="AC163">
            <v>0</v>
          </cell>
          <cell r="AD163">
            <v>0</v>
          </cell>
          <cell r="AE163" t="str">
            <v/>
          </cell>
          <cell r="AF163">
            <v>3819248.1354789</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v>
          </cell>
          <cell r="K164">
            <v>2890201.5065</v>
          </cell>
          <cell r="L164">
            <v>3039334.726</v>
          </cell>
          <cell r="M164">
            <v>3085468.0020000003</v>
          </cell>
          <cell r="N164">
            <v>3346675.3075</v>
          </cell>
          <cell r="O164">
            <v>3211721.0555</v>
          </cell>
          <cell r="P164" t="str">
            <v/>
          </cell>
          <cell r="Q164" t="str">
            <v/>
          </cell>
          <cell r="S164">
            <v>2840284.0715</v>
          </cell>
          <cell r="T164">
            <v>2890201.5065</v>
          </cell>
          <cell r="U164">
            <v>3039334.726</v>
          </cell>
          <cell r="V164">
            <v>3085468.0020000003</v>
          </cell>
          <cell r="W164">
            <v>3346675.3075</v>
          </cell>
          <cell r="X164">
            <v>3211721.0555</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v>
          </cell>
          <cell r="K165">
            <v>516775.1067424</v>
          </cell>
          <cell r="L165">
            <v>531076.7911231499</v>
          </cell>
          <cell r="M165">
            <v>539103.86047695</v>
          </cell>
          <cell r="N165">
            <v>595165.9249948501</v>
          </cell>
          <cell r="O165">
            <v>592676.1679972</v>
          </cell>
          <cell r="P165" t="str">
            <v/>
          </cell>
          <cell r="Q165" t="str">
            <v/>
          </cell>
          <cell r="S165">
            <v>507075.03674015</v>
          </cell>
          <cell r="T165">
            <v>516775.1067424</v>
          </cell>
          <cell r="U165">
            <v>531076.7911231499</v>
          </cell>
          <cell r="V165">
            <v>539103.86047695</v>
          </cell>
          <cell r="W165">
            <v>595165.9249948501</v>
          </cell>
          <cell r="X165">
            <v>592676.1679972</v>
          </cell>
          <cell r="Y165" t="str">
            <v/>
          </cell>
          <cell r="Z165" t="str">
            <v/>
          </cell>
          <cell r="AB165">
            <v>0</v>
          </cell>
          <cell r="AC165">
            <v>0</v>
          </cell>
          <cell r="AD165">
            <v>0</v>
          </cell>
          <cell r="AE165" t="str">
            <v/>
          </cell>
          <cell r="AF165">
            <v>589904.8891157</v>
          </cell>
          <cell r="AG165">
            <v>587736.9066208999</v>
          </cell>
          <cell r="AH165">
            <v>612559.5431396</v>
          </cell>
          <cell r="AI165">
            <v>638107.93470545</v>
          </cell>
        </row>
        <row r="166">
          <cell r="C166">
            <v>307</v>
          </cell>
          <cell r="D166" t="str">
            <v>SHEQUITY</v>
          </cell>
          <cell r="E166" t="str">
            <v>C_AEGON_ASIA</v>
          </cell>
          <cell r="F166" t="str">
            <v>C043</v>
          </cell>
          <cell r="G166" t="str">
            <v>TOT_MOVEMENT</v>
          </cell>
          <cell r="I166" t="str">
            <v>Asia</v>
          </cell>
          <cell r="J166">
            <v>362434.00215095</v>
          </cell>
          <cell r="K166">
            <v>371668.32036510005</v>
          </cell>
          <cell r="L166">
            <v>387897.2203739</v>
          </cell>
          <cell r="M166">
            <v>375936.1494431</v>
          </cell>
          <cell r="N166">
            <v>402071.9335005</v>
          </cell>
          <cell r="O166">
            <v>384355.6599953</v>
          </cell>
          <cell r="P166" t="str">
            <v/>
          </cell>
          <cell r="Q166" t="str">
            <v/>
          </cell>
          <cell r="S166">
            <v>362434.00215095</v>
          </cell>
          <cell r="T166">
            <v>371668.32036510005</v>
          </cell>
          <cell r="U166">
            <v>387897.2203739</v>
          </cell>
          <cell r="V166">
            <v>375936.1494431</v>
          </cell>
          <cell r="W166">
            <v>402071.9335005</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501171.02125805</v>
          </cell>
          <cell r="M167">
            <v>491937.36550744995</v>
          </cell>
          <cell r="N167">
            <v>522917.84829454997</v>
          </cell>
          <cell r="O167">
            <v>503193.00853979995</v>
          </cell>
          <cell r="P167" t="str">
            <v/>
          </cell>
          <cell r="Q167" t="str">
            <v/>
          </cell>
          <cell r="S167">
            <v>476522.43952565</v>
          </cell>
          <cell r="T167">
            <v>477009.93128515</v>
          </cell>
          <cell r="U167">
            <v>501171.02125805</v>
          </cell>
          <cell r="V167">
            <v>491937.36550744995</v>
          </cell>
          <cell r="W167">
            <v>522917.84829454997</v>
          </cell>
          <cell r="X167">
            <v>503193.00853979995</v>
          </cell>
          <cell r="Y167" t="str">
            <v/>
          </cell>
          <cell r="Z167" t="str">
            <v/>
          </cell>
          <cell r="AB167">
            <v>0</v>
          </cell>
          <cell r="AC167">
            <v>0</v>
          </cell>
          <cell r="AD167">
            <v>0</v>
          </cell>
          <cell r="AE167" t="str">
            <v/>
          </cell>
          <cell r="AF167">
            <v>537711.7821293001</v>
          </cell>
          <cell r="AG167">
            <v>541790.25346495</v>
          </cell>
          <cell r="AH167">
            <v>576686.6282641</v>
          </cell>
          <cell r="AI167">
            <v>602961.90660845</v>
          </cell>
        </row>
        <row r="168">
          <cell r="C168">
            <v>309</v>
          </cell>
          <cell r="D168" t="str">
            <v>SHEQUITY</v>
          </cell>
          <cell r="E168" t="str">
            <v>C_AEGON_OTH</v>
          </cell>
          <cell r="F168" t="str">
            <v>C040</v>
          </cell>
          <cell r="G168" t="str">
            <v>TOT_MOVEMENT</v>
          </cell>
          <cell r="I168" t="str">
            <v>Spain and France</v>
          </cell>
          <cell r="J168">
            <v>1406716.3488325</v>
          </cell>
          <cell r="K168">
            <v>1396417.1091975002</v>
          </cell>
          <cell r="L168">
            <v>1399049.0954675</v>
          </cell>
          <cell r="M168">
            <v>1354905.6575175002</v>
          </cell>
          <cell r="N168">
            <v>1350783.8856374999</v>
          </cell>
          <cell r="O168">
            <v>1290673.0177775002</v>
          </cell>
          <cell r="P168" t="str">
            <v/>
          </cell>
          <cell r="Q168" t="str">
            <v/>
          </cell>
          <cell r="S168">
            <v>1406716.3488325</v>
          </cell>
          <cell r="T168">
            <v>1396417.1091975002</v>
          </cell>
          <cell r="U168">
            <v>1399049.0954675</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v>
          </cell>
          <cell r="AI168">
            <v>894088.01908855</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v>
          </cell>
          <cell r="K170">
            <v>206489.79651785</v>
          </cell>
          <cell r="L170">
            <v>212635.82460375</v>
          </cell>
          <cell r="M170">
            <v>202589.7728954</v>
          </cell>
          <cell r="N170">
            <v>222883.52030859998</v>
          </cell>
          <cell r="O170">
            <v>229966.22968495</v>
          </cell>
          <cell r="P170" t="str">
            <v/>
          </cell>
          <cell r="Q170" t="str">
            <v/>
          </cell>
          <cell r="S170">
            <v>198360.99556035</v>
          </cell>
          <cell r="T170">
            <v>206489.79651785</v>
          </cell>
          <cell r="U170">
            <v>212635.82460375</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v>
          </cell>
          <cell r="AH170">
            <v>269846.62849065</v>
          </cell>
          <cell r="AI170">
            <v>316092.2630527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2708257.9315683</v>
          </cell>
          <cell r="M171">
            <v>2650313.94033295</v>
          </cell>
          <cell r="N171">
            <v>2758166.26444145</v>
          </cell>
          <cell r="O171">
            <v>2682473.57545495</v>
          </cell>
          <cell r="P171" t="str">
            <v/>
          </cell>
          <cell r="Q171" t="str">
            <v/>
          </cell>
          <cell r="S171">
            <v>2641671.3832839504</v>
          </cell>
          <cell r="T171">
            <v>2667103.33282285</v>
          </cell>
          <cell r="U171">
            <v>2708257.9315683</v>
          </cell>
          <cell r="V171">
            <v>2650313.94033295</v>
          </cell>
          <cell r="W171">
            <v>2758166.26444145</v>
          </cell>
          <cell r="X171">
            <v>2682473.57545495</v>
          </cell>
          <cell r="Y171" t="str">
            <v/>
          </cell>
          <cell r="Z171" t="str">
            <v/>
          </cell>
          <cell r="AB171">
            <v>0</v>
          </cell>
          <cell r="AC171">
            <v>0</v>
          </cell>
          <cell r="AD171">
            <v>0</v>
          </cell>
          <cell r="AE171" t="str">
            <v/>
          </cell>
          <cell r="AF171">
            <v>2534124.5815369003</v>
          </cell>
          <cell r="AG171">
            <v>2490088.6853698</v>
          </cell>
          <cell r="AH171">
            <v>2373762.0245939</v>
          </cell>
          <cell r="AI171">
            <v>2556236.7421057</v>
          </cell>
        </row>
        <row r="172">
          <cell r="C172">
            <v>313</v>
          </cell>
          <cell r="H172" t="str">
            <v>I</v>
          </cell>
          <cell r="I172" t="str">
            <v>Avg capital in units</v>
          </cell>
          <cell r="J172">
            <v>26856519.00044845</v>
          </cell>
          <cell r="K172">
            <v>27460112.23679825</v>
          </cell>
          <cell r="L172">
            <v>27985083.710693553</v>
          </cell>
          <cell r="M172">
            <v>28038929.392591998</v>
          </cell>
          <cell r="N172">
            <v>29496025.908892497</v>
          </cell>
          <cell r="O172">
            <v>28135522.3994546</v>
          </cell>
          <cell r="P172" t="str">
            <v/>
          </cell>
          <cell r="Q172" t="str">
            <v/>
          </cell>
          <cell r="S172">
            <v>26856519.00044845</v>
          </cell>
          <cell r="T172">
            <v>27460112.23679825</v>
          </cell>
          <cell r="U172">
            <v>27985083.710693553</v>
          </cell>
          <cell r="V172">
            <v>28038929.392591998</v>
          </cell>
          <cell r="W172">
            <v>29496025.908892497</v>
          </cell>
          <cell r="X172">
            <v>28135522.3994546</v>
          </cell>
          <cell r="Y172" t="str">
            <v/>
          </cell>
          <cell r="Z172" t="str">
            <v/>
          </cell>
          <cell r="AB172">
            <v>0</v>
          </cell>
          <cell r="AC172">
            <v>0</v>
          </cell>
          <cell r="AD172">
            <v>0</v>
          </cell>
          <cell r="AE172" t="str">
            <v/>
          </cell>
          <cell r="AF172">
            <v>27864458.309516996</v>
          </cell>
          <cell r="AG172">
            <v>28487498.15026045</v>
          </cell>
          <cell r="AH172">
            <v>25663124.51724375</v>
          </cell>
          <cell r="AI172">
            <v>23921748.92103045</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v>
          </cell>
          <cell r="K175">
            <v>3160518.08419151</v>
          </cell>
          <cell r="L175">
            <v>3735139.92962461</v>
          </cell>
          <cell r="M175">
            <v>3633946.41606831</v>
          </cell>
          <cell r="N175">
            <v>3393822.32814781</v>
          </cell>
          <cell r="O175">
            <v>2189708.16874381</v>
          </cell>
          <cell r="S175">
            <v>2396847.89638881</v>
          </cell>
          <cell r="T175">
            <v>3160518.08419151</v>
          </cell>
          <cell r="U175">
            <v>3735139.92962461</v>
          </cell>
          <cell r="V175">
            <v>3633946.41606831</v>
          </cell>
          <cell r="W175">
            <v>3393822.32814781</v>
          </cell>
          <cell r="X175">
            <v>2189708.16874381</v>
          </cell>
          <cell r="AB175">
            <v>2548438.27791661</v>
          </cell>
          <cell r="AC175">
            <v>3835680.07549451</v>
          </cell>
          <cell r="AD175">
            <v>3633946.41606831</v>
          </cell>
          <cell r="AF175">
            <v>2112009.16714541</v>
          </cell>
          <cell r="AG175">
            <v>2150850.4</v>
          </cell>
          <cell r="AH175">
            <v>1214591.2</v>
          </cell>
          <cell r="AI175">
            <v>161499.2</v>
          </cell>
        </row>
        <row r="176">
          <cell r="D176" t="str">
            <v>A240402</v>
          </cell>
          <cell r="E176" t="str">
            <v>C_AEGON_USA</v>
          </cell>
          <cell r="F176" t="str">
            <v>C001</v>
          </cell>
          <cell r="G176" t="str">
            <v>TOT_MOVEMENT</v>
          </cell>
          <cell r="I176" t="str">
            <v>Americas / Equity movements in associates - Revaluation reser</v>
          </cell>
          <cell r="J176">
            <v>98.3977221</v>
          </cell>
          <cell r="K176">
            <v>30.3377545</v>
          </cell>
          <cell r="L176">
            <v>-38.9060699</v>
          </cell>
          <cell r="M176">
            <v>-57.8001615</v>
          </cell>
          <cell r="N176">
            <v>-44.9364787</v>
          </cell>
          <cell r="O176">
            <v>-81.7110933</v>
          </cell>
          <cell r="S176">
            <v>98.3977221</v>
          </cell>
          <cell r="T176">
            <v>30.3377545</v>
          </cell>
          <cell r="U176">
            <v>-38.9060699</v>
          </cell>
          <cell r="V176">
            <v>-57.8001615</v>
          </cell>
          <cell r="W176">
            <v>-44.9364787</v>
          </cell>
          <cell r="X176">
            <v>-81.7110933</v>
          </cell>
          <cell r="AB176">
            <v>102.2474954</v>
          </cell>
          <cell r="AC176">
            <v>-42.7525046</v>
          </cell>
          <cell r="AD176">
            <v>-57.8001615</v>
          </cell>
          <cell r="AF176">
            <v>-81.5038652</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v>
          </cell>
          <cell r="L178">
            <v>3735101.02355471</v>
          </cell>
          <cell r="M178">
            <v>3633888.61590681</v>
          </cell>
          <cell r="N178">
            <v>3393777.39166911</v>
          </cell>
          <cell r="O178">
            <v>2189626.45765051</v>
          </cell>
          <cell r="P178">
            <v>0</v>
          </cell>
          <cell r="Q178">
            <v>0</v>
          </cell>
          <cell r="S178">
            <v>2396946.29411091</v>
          </cell>
          <cell r="T178">
            <v>3160548.42194601</v>
          </cell>
          <cell r="U178">
            <v>3735101.02355471</v>
          </cell>
          <cell r="V178">
            <v>3633888.61590681</v>
          </cell>
          <cell r="W178">
            <v>3393777.39166911</v>
          </cell>
          <cell r="X178">
            <v>2189626.45765051</v>
          </cell>
          <cell r="Y178">
            <v>0</v>
          </cell>
          <cell r="Z178">
            <v>0</v>
          </cell>
          <cell r="AB178">
            <v>2548540.5254120096</v>
          </cell>
          <cell r="AC178">
            <v>3835637.32298991</v>
          </cell>
          <cell r="AD178">
            <v>3633888.61590681</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v>
          </cell>
          <cell r="K179">
            <v>4009374.7430877</v>
          </cell>
          <cell r="L179">
            <v>4803596.2936737</v>
          </cell>
          <cell r="M179">
            <v>4789292.5375359</v>
          </cell>
          <cell r="N179">
            <v>4356349.1249268</v>
          </cell>
          <cell r="O179">
            <v>2844723.1194543</v>
          </cell>
          <cell r="S179">
            <v>3190162.7522394</v>
          </cell>
          <cell r="T179">
            <v>4009374.7430877</v>
          </cell>
          <cell r="U179">
            <v>4803596.2936737</v>
          </cell>
          <cell r="V179">
            <v>4789292.5375359</v>
          </cell>
          <cell r="W179">
            <v>4356349.1249268</v>
          </cell>
          <cell r="X179">
            <v>2844723.1194543</v>
          </cell>
          <cell r="AB179">
            <v>3306706.2384074</v>
          </cell>
          <cell r="AC179">
            <v>4792986</v>
          </cell>
          <cell r="AD179">
            <v>4789292.5375359</v>
          </cell>
          <cell r="AF179">
            <v>2743933.259245</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v>
          </cell>
          <cell r="K180">
            <v>33.665513</v>
          </cell>
          <cell r="L180">
            <v>-53.9569134</v>
          </cell>
          <cell r="M180">
            <v>-78.7703152</v>
          </cell>
          <cell r="N180">
            <v>-61.7966857</v>
          </cell>
          <cell r="O180">
            <v>-110.1510221</v>
          </cell>
          <cell r="S180">
            <v>121.8313042</v>
          </cell>
          <cell r="T180">
            <v>33.665513</v>
          </cell>
          <cell r="U180">
            <v>-53.9569134</v>
          </cell>
          <cell r="V180">
            <v>-78.7703152</v>
          </cell>
          <cell r="W180">
            <v>-61.7966857</v>
          </cell>
          <cell r="X180">
            <v>-110.1510221</v>
          </cell>
          <cell r="AB180">
            <v>126.8749191</v>
          </cell>
          <cell r="AC180">
            <v>-58.7250809</v>
          </cell>
          <cell r="AD180">
            <v>-78.7703152</v>
          </cell>
          <cell r="AF180">
            <v>-109.58513</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v>
          </cell>
          <cell r="L182">
            <v>4803542.336760299</v>
          </cell>
          <cell r="M182">
            <v>4789213.7672207</v>
          </cell>
          <cell r="N182">
            <v>4356287.3282411</v>
          </cell>
          <cell r="O182">
            <v>2844612.9684322</v>
          </cell>
          <cell r="P182">
            <v>0</v>
          </cell>
          <cell r="Q182">
            <v>0</v>
          </cell>
          <cell r="S182">
            <v>3190284.5835436</v>
          </cell>
          <cell r="T182">
            <v>4009408.4086007</v>
          </cell>
          <cell r="U182">
            <v>4803542.336760299</v>
          </cell>
          <cell r="V182">
            <v>4789213.7672207</v>
          </cell>
          <cell r="W182">
            <v>4356287.3282411</v>
          </cell>
          <cell r="X182">
            <v>2844612.9684322</v>
          </cell>
          <cell r="Y182">
            <v>0</v>
          </cell>
          <cell r="Z182">
            <v>0</v>
          </cell>
          <cell r="AB182">
            <v>3306833.1133265</v>
          </cell>
          <cell r="AC182">
            <v>4792927.2749191</v>
          </cell>
          <cell r="AD182">
            <v>4789213.7672207</v>
          </cell>
          <cell r="AE182">
            <v>0</v>
          </cell>
          <cell r="AF182">
            <v>2743823.674115</v>
          </cell>
        </row>
        <row r="183">
          <cell r="D183" t="str">
            <v>A240300</v>
          </cell>
          <cell r="E183" t="str">
            <v>C_AEGON_NL</v>
          </cell>
          <cell r="F183" t="str">
            <v>C002</v>
          </cell>
          <cell r="G183" t="str">
            <v>TOT_MOVEMENT</v>
          </cell>
          <cell r="I183" t="str">
            <v>The Netherlands / Revaluation and hedging reserve</v>
          </cell>
          <cell r="J183">
            <v>632264.91449</v>
          </cell>
          <cell r="K183">
            <v>672410.75488</v>
          </cell>
          <cell r="L183">
            <v>1078144.22254</v>
          </cell>
          <cell r="M183">
            <v>1319443.31036</v>
          </cell>
          <cell r="N183">
            <v>1217372.66682</v>
          </cell>
          <cell r="O183">
            <v>866667.30901</v>
          </cell>
          <cell r="S183">
            <v>632264.91449</v>
          </cell>
          <cell r="T183">
            <v>672410.75488</v>
          </cell>
          <cell r="U183">
            <v>1078144.22254</v>
          </cell>
          <cell r="V183">
            <v>1319443.31036</v>
          </cell>
          <cell r="W183">
            <v>1217372.66682</v>
          </cell>
          <cell r="X183">
            <v>866667.30901</v>
          </cell>
          <cell r="AB183">
            <v>404707.20705</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v>
          </cell>
          <cell r="L186">
            <v>1072419.22254</v>
          </cell>
          <cell r="M186">
            <v>1313112.31036</v>
          </cell>
          <cell r="N186">
            <v>1211874.66682</v>
          </cell>
          <cell r="O186">
            <v>862359.30901</v>
          </cell>
          <cell r="P186">
            <v>0</v>
          </cell>
          <cell r="Q186">
            <v>0</v>
          </cell>
          <cell r="S186">
            <v>629205.91449</v>
          </cell>
          <cell r="T186">
            <v>667871.75488</v>
          </cell>
          <cell r="U186">
            <v>1072419.22254</v>
          </cell>
          <cell r="V186">
            <v>1313112.31036</v>
          </cell>
          <cell r="W186">
            <v>1211874.66682</v>
          </cell>
          <cell r="X186">
            <v>862359.30901</v>
          </cell>
          <cell r="Y186">
            <v>0</v>
          </cell>
          <cell r="Z186">
            <v>0</v>
          </cell>
          <cell r="AB186">
            <v>404707.20705</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516784.170877076</v>
          </cell>
          <cell r="K187">
            <v>667776.052288576</v>
          </cell>
          <cell r="L187">
            <v>1007865.10254618</v>
          </cell>
          <cell r="M187">
            <v>1050184.14279878</v>
          </cell>
          <cell r="N187">
            <v>1045064.00185548</v>
          </cell>
          <cell r="O187">
            <v>632501.422975576</v>
          </cell>
          <cell r="S187">
            <v>516784.170877076</v>
          </cell>
          <cell r="T187">
            <v>667776.052288576</v>
          </cell>
          <cell r="U187">
            <v>1007865.10254618</v>
          </cell>
          <cell r="V187">
            <v>1050184.14279878</v>
          </cell>
          <cell r="W187">
            <v>1045064.00185548</v>
          </cell>
          <cell r="X187">
            <v>632501.422975576</v>
          </cell>
          <cell r="AB187">
            <v>520602.485696676</v>
          </cell>
          <cell r="AC187">
            <v>610910.079094977</v>
          </cell>
          <cell r="AD187">
            <v>1050184.14279878</v>
          </cell>
          <cell r="AF187">
            <v>449183.034616077</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516784.170877076</v>
          </cell>
          <cell r="K190">
            <v>667776.052288576</v>
          </cell>
          <cell r="L190">
            <v>1007865.10254618</v>
          </cell>
          <cell r="M190">
            <v>1050184.14279878</v>
          </cell>
          <cell r="N190">
            <v>1045064.00185548</v>
          </cell>
          <cell r="O190">
            <v>632501.422975576</v>
          </cell>
          <cell r="P190">
            <v>0</v>
          </cell>
          <cell r="Q190">
            <v>0</v>
          </cell>
          <cell r="S190">
            <v>516784.170877076</v>
          </cell>
          <cell r="T190">
            <v>667776.052288576</v>
          </cell>
          <cell r="U190">
            <v>1007865.10254618</v>
          </cell>
          <cell r="V190">
            <v>1050184.14279878</v>
          </cell>
          <cell r="W190">
            <v>1045064.00185548</v>
          </cell>
          <cell r="X190">
            <v>632501.422975576</v>
          </cell>
          <cell r="Y190">
            <v>0</v>
          </cell>
          <cell r="Z190">
            <v>0</v>
          </cell>
          <cell r="AB190">
            <v>520602.485696676</v>
          </cell>
          <cell r="AC190">
            <v>610910.079094977</v>
          </cell>
          <cell r="AD190">
            <v>1050184.14279878</v>
          </cell>
          <cell r="AE190">
            <v>0</v>
          </cell>
          <cell r="AF190">
            <v>449183.034616077</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434961.871</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434961.871</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v>
          </cell>
          <cell r="K195">
            <v>4287.0783132</v>
          </cell>
          <cell r="L195">
            <v>13796.5763077</v>
          </cell>
          <cell r="M195">
            <v>10647.998809</v>
          </cell>
          <cell r="N195">
            <v>4451.3494736</v>
          </cell>
          <cell r="O195">
            <v>3927.0296996</v>
          </cell>
          <cell r="S195">
            <v>-6916.4173172</v>
          </cell>
          <cell r="T195">
            <v>4287.0783132</v>
          </cell>
          <cell r="U195">
            <v>13796.5763077</v>
          </cell>
          <cell r="V195">
            <v>10647.998809</v>
          </cell>
          <cell r="W195">
            <v>4451.3494736</v>
          </cell>
          <cell r="X195">
            <v>3927.0296996</v>
          </cell>
          <cell r="AB195">
            <v>-15134.4777982</v>
          </cell>
          <cell r="AC195">
            <v>11256.7751593</v>
          </cell>
          <cell r="AD195">
            <v>10647.998809</v>
          </cell>
          <cell r="AF195">
            <v>503.1771122</v>
          </cell>
          <cell r="AG195">
            <v>163.830526600002</v>
          </cell>
          <cell r="AH195">
            <v>163.8305266</v>
          </cell>
          <cell r="AI195">
            <v>163.8305266</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v>
          </cell>
          <cell r="K198">
            <v>4287.0783132</v>
          </cell>
          <cell r="L198">
            <v>13796.5763077</v>
          </cell>
          <cell r="M198">
            <v>10647.998809</v>
          </cell>
          <cell r="N198">
            <v>4451.3494736</v>
          </cell>
          <cell r="O198">
            <v>3927.0296996</v>
          </cell>
          <cell r="P198">
            <v>0</v>
          </cell>
          <cell r="Q198">
            <v>0</v>
          </cell>
          <cell r="S198">
            <v>-6916.4173172</v>
          </cell>
          <cell r="T198">
            <v>4287.0783132</v>
          </cell>
          <cell r="U198">
            <v>13796.5763077</v>
          </cell>
          <cell r="V198">
            <v>10647.998809</v>
          </cell>
          <cell r="W198">
            <v>4451.3494736</v>
          </cell>
          <cell r="X198">
            <v>3927.0296996</v>
          </cell>
          <cell r="Y198">
            <v>0</v>
          </cell>
          <cell r="Z198">
            <v>0</v>
          </cell>
          <cell r="AB198">
            <v>-15134.4777982</v>
          </cell>
          <cell r="AC198">
            <v>11256.7751593</v>
          </cell>
          <cell r="AD198">
            <v>10647.998809</v>
          </cell>
          <cell r="AE198">
            <v>0</v>
          </cell>
          <cell r="AF198">
            <v>503.1771122</v>
          </cell>
        </row>
        <row r="199">
          <cell r="D199" t="str">
            <v>A240300</v>
          </cell>
          <cell r="E199" t="str">
            <v>C_AEGON_ASIA</v>
          </cell>
          <cell r="F199" t="str">
            <v>C043</v>
          </cell>
          <cell r="G199" t="str">
            <v>TOT_MOVEMENT</v>
          </cell>
          <cell r="I199" t="str">
            <v>Asia / Revaluation and hedging reserve</v>
          </cell>
          <cell r="J199">
            <v>33761.3576608</v>
          </cell>
          <cell r="K199">
            <v>43167.6288473</v>
          </cell>
          <cell r="L199">
            <v>53413.1364149</v>
          </cell>
          <cell r="M199">
            <v>50226.7900467</v>
          </cell>
          <cell r="N199">
            <v>48400.4361009</v>
          </cell>
          <cell r="O199">
            <v>23577.198247</v>
          </cell>
          <cell r="S199">
            <v>33761.3576608</v>
          </cell>
          <cell r="T199">
            <v>43167.6288473</v>
          </cell>
          <cell r="U199">
            <v>53413.1364149</v>
          </cell>
          <cell r="V199">
            <v>50226.7900467</v>
          </cell>
          <cell r="W199">
            <v>48400.4361009</v>
          </cell>
          <cell r="X199">
            <v>23577.198247</v>
          </cell>
          <cell r="AB199">
            <v>34411.0743185</v>
          </cell>
          <cell r="AC199">
            <v>34480.5749998</v>
          </cell>
          <cell r="AD199">
            <v>50226.7900467</v>
          </cell>
          <cell r="AF199">
            <v>50907.6923056</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-47.201645</v>
          </cell>
          <cell r="L200">
            <v>-20.1678687</v>
          </cell>
          <cell r="M200">
            <v>33.132069</v>
          </cell>
          <cell r="N200">
            <v>63.4747545</v>
          </cell>
          <cell r="O200">
            <v>218.890825</v>
          </cell>
          <cell r="S200">
            <v>-100.9582789</v>
          </cell>
          <cell r="T200">
            <v>-47.201645</v>
          </cell>
          <cell r="U200">
            <v>-20.1678687</v>
          </cell>
          <cell r="V200">
            <v>33.132069</v>
          </cell>
          <cell r="W200">
            <v>63.4747545</v>
          </cell>
          <cell r="X200">
            <v>218.890825</v>
          </cell>
          <cell r="AB200">
            <v>-110.5477535</v>
          </cell>
          <cell r="AC200">
            <v>-18.971212</v>
          </cell>
          <cell r="AD200">
            <v>33.132069</v>
          </cell>
          <cell r="AF200">
            <v>218.5763256</v>
          </cell>
          <cell r="AG200">
            <v>0.4349045</v>
          </cell>
        </row>
        <row r="201">
          <cell r="D201" t="str">
            <v>A240502</v>
          </cell>
          <cell r="E201" t="str">
            <v>C_AEGON_ASIA</v>
          </cell>
          <cell r="F201" t="str">
            <v>C043</v>
          </cell>
          <cell r="G201" t="str">
            <v>TOT_MOVEMENT</v>
          </cell>
          <cell r="I201" t="str">
            <v>Asia / Equity movements in joint ventures - Revaluation r</v>
          </cell>
          <cell r="J201">
            <v>495.5665421</v>
          </cell>
          <cell r="K201">
            <v>1053.6517227</v>
          </cell>
          <cell r="L201">
            <v>631.9163014</v>
          </cell>
          <cell r="M201">
            <v>225.4369197</v>
          </cell>
          <cell r="N201">
            <v>398.0677604</v>
          </cell>
          <cell r="O201">
            <v>150.0696632</v>
          </cell>
          <cell r="S201">
            <v>495.5665421</v>
          </cell>
          <cell r="T201">
            <v>1053.6517227</v>
          </cell>
          <cell r="U201">
            <v>631.9163014</v>
          </cell>
          <cell r="V201">
            <v>225.4369197</v>
          </cell>
          <cell r="W201">
            <v>398.0677604</v>
          </cell>
          <cell r="X201">
            <v>150.0696632</v>
          </cell>
          <cell r="AD201">
            <v>225.4369197</v>
          </cell>
          <cell r="AF201">
            <v>149.2655139</v>
          </cell>
          <cell r="AG201">
            <v>1088.5897435</v>
          </cell>
          <cell r="AH201">
            <v>1088.5897435</v>
          </cell>
          <cell r="AI201">
            <v>1088.5897435</v>
          </cell>
        </row>
        <row r="202">
          <cell r="C202">
            <v>407</v>
          </cell>
          <cell r="I202" t="str">
            <v>Total revaluation reserve Asia</v>
          </cell>
          <cell r="J202">
            <v>34155.965924000004</v>
          </cell>
          <cell r="K202">
            <v>44174.078925</v>
          </cell>
          <cell r="L202">
            <v>54024.8848476</v>
          </cell>
          <cell r="M202">
            <v>50485.3590354</v>
          </cell>
          <cell r="N202">
            <v>48861.9786158</v>
          </cell>
          <cell r="O202">
            <v>23946.1587352</v>
          </cell>
          <cell r="P202">
            <v>0</v>
          </cell>
          <cell r="Q202">
            <v>0</v>
          </cell>
          <cell r="S202">
            <v>34155.965924000004</v>
          </cell>
          <cell r="T202">
            <v>44174.078925</v>
          </cell>
          <cell r="U202">
            <v>54024.8848476</v>
          </cell>
          <cell r="V202">
            <v>50485.3590354</v>
          </cell>
          <cell r="W202">
            <v>48861.9786158</v>
          </cell>
          <cell r="X202">
            <v>23946.1587352</v>
          </cell>
          <cell r="Y202">
            <v>0</v>
          </cell>
          <cell r="Z202">
            <v>0</v>
          </cell>
          <cell r="AB202">
            <v>34300.526565</v>
          </cell>
          <cell r="AC202">
            <v>34461.603787800006</v>
          </cell>
          <cell r="AD202">
            <v>50485.3590354</v>
          </cell>
          <cell r="AE202">
            <v>0</v>
          </cell>
          <cell r="AF202">
            <v>51275.5341451</v>
          </cell>
        </row>
        <row r="203">
          <cell r="D203" t="str">
            <v>A240300</v>
          </cell>
          <cell r="E203" t="str">
            <v>C_AEGONUSD_ASIA</v>
          </cell>
          <cell r="F203" t="str">
            <v>C043</v>
          </cell>
          <cell r="G203" t="str">
            <v>TOT_MOVEMENT</v>
          </cell>
          <cell r="I203" t="str">
            <v>Asia / Revaluation and hedging reserve (USD)</v>
          </cell>
          <cell r="J203">
            <v>44960.0000001</v>
          </cell>
          <cell r="K203">
            <v>54784.0377723</v>
          </cell>
          <cell r="L203">
            <v>68716</v>
          </cell>
          <cell r="M203">
            <v>66218.9999998</v>
          </cell>
          <cell r="N203">
            <v>62151</v>
          </cell>
          <cell r="O203">
            <v>30648</v>
          </cell>
          <cell r="S203">
            <v>44960.0000001</v>
          </cell>
          <cell r="T203">
            <v>54784.0377723</v>
          </cell>
          <cell r="U203">
            <v>68716</v>
          </cell>
          <cell r="V203">
            <v>66218.9999998</v>
          </cell>
          <cell r="W203">
            <v>62151</v>
          </cell>
          <cell r="X203">
            <v>30648</v>
          </cell>
          <cell r="AB203">
            <v>44672.4566784</v>
          </cell>
          <cell r="AC203">
            <v>43100.7187499</v>
          </cell>
          <cell r="AD203">
            <v>66218.9999998</v>
          </cell>
          <cell r="AF203">
            <v>66180</v>
          </cell>
          <cell r="AG203">
            <v>55470.93871</v>
          </cell>
          <cell r="AH203">
            <v>55470.93871</v>
          </cell>
          <cell r="AI203">
            <v>55470.93871</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-82.4469226</v>
          </cell>
          <cell r="L204">
            <v>-48.7704778</v>
          </cell>
          <cell r="M204">
            <v>20.0580554</v>
          </cell>
          <cell r="N204">
            <v>60.095229</v>
          </cell>
          <cell r="O204">
            <v>263.8478465</v>
          </cell>
          <cell r="S204">
            <v>-151.9929104</v>
          </cell>
          <cell r="T204">
            <v>-82.4469226</v>
          </cell>
          <cell r="U204">
            <v>-48.7704778</v>
          </cell>
          <cell r="V204">
            <v>20.0580554</v>
          </cell>
          <cell r="W204">
            <v>60.095229</v>
          </cell>
          <cell r="X204">
            <v>263.8478465</v>
          </cell>
          <cell r="AB204">
            <v>-164.5561482</v>
          </cell>
          <cell r="AC204">
            <v>-47.3381749</v>
          </cell>
          <cell r="AD204">
            <v>20.0580554</v>
          </cell>
          <cell r="AF204">
            <v>261.1355894</v>
          </cell>
          <cell r="AG204">
            <v>0.5436306</v>
          </cell>
        </row>
        <row r="205">
          <cell r="D205" t="str">
            <v>A240502</v>
          </cell>
          <cell r="E205" t="str">
            <v>C_AEGONUSD_ASIA</v>
          </cell>
          <cell r="F205" t="str">
            <v>C043</v>
          </cell>
          <cell r="G205" t="str">
            <v>TOT_MOVEMENT</v>
          </cell>
          <cell r="I205" t="str">
            <v>Asia / Equity movements in joint ventures - Revaluation r (USD)</v>
          </cell>
          <cell r="J205">
            <v>648.7640668</v>
          </cell>
          <cell r="K205">
            <v>1365.8241774</v>
          </cell>
          <cell r="L205">
            <v>810.2389374</v>
          </cell>
          <cell r="M205">
            <v>290.2013145</v>
          </cell>
          <cell r="N205">
            <v>517.987715</v>
          </cell>
          <cell r="O205">
            <v>191.2893269</v>
          </cell>
          <cell r="S205">
            <v>648.7640668</v>
          </cell>
          <cell r="T205">
            <v>1365.8241774</v>
          </cell>
          <cell r="U205">
            <v>810.2389374</v>
          </cell>
          <cell r="V205">
            <v>290.2013145</v>
          </cell>
          <cell r="W205">
            <v>517.987715</v>
          </cell>
          <cell r="X205">
            <v>191.2893269</v>
          </cell>
          <cell r="AD205">
            <v>290.2013145</v>
          </cell>
          <cell r="AF205">
            <v>191.178487</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v>
          </cell>
          <cell r="M206">
            <v>66529.2593697</v>
          </cell>
          <cell r="N206">
            <v>62729.082944</v>
          </cell>
          <cell r="O206">
            <v>31103.137173400002</v>
          </cell>
          <cell r="P206">
            <v>0</v>
          </cell>
          <cell r="Q206">
            <v>0</v>
          </cell>
          <cell r="S206">
            <v>45456.771156500006</v>
          </cell>
          <cell r="T206">
            <v>56067.415027099996</v>
          </cell>
          <cell r="U206">
            <v>69477.4684596</v>
          </cell>
          <cell r="V206">
            <v>66529.2593697</v>
          </cell>
          <cell r="W206">
            <v>62729.082944</v>
          </cell>
          <cell r="X206">
            <v>31103.137173400002</v>
          </cell>
          <cell r="Y206">
            <v>0</v>
          </cell>
          <cell r="Z206">
            <v>0</v>
          </cell>
          <cell r="AB206">
            <v>44507.9005302</v>
          </cell>
          <cell r="AC206">
            <v>43053.380575</v>
          </cell>
          <cell r="AD206">
            <v>66529.2593697</v>
          </cell>
          <cell r="AE206">
            <v>0</v>
          </cell>
          <cell r="AF206">
            <v>66632.3140764</v>
          </cell>
        </row>
        <row r="207">
          <cell r="D207" t="str">
            <v>A240300</v>
          </cell>
          <cell r="E207" t="str">
            <v>C_AEGON_OTH</v>
          </cell>
          <cell r="F207" t="str">
            <v>C040</v>
          </cell>
          <cell r="G207" t="str">
            <v>TOT_MOVEMENT</v>
          </cell>
          <cell r="I207" t="str">
            <v>Spain and France / Revaluation and hedging reserve</v>
          </cell>
          <cell r="J207">
            <v>-3487.8026625</v>
          </cell>
          <cell r="K207">
            <v>-12872.1826625</v>
          </cell>
          <cell r="L207">
            <v>-2507.1426625</v>
          </cell>
          <cell r="M207">
            <v>6038.5853375</v>
          </cell>
          <cell r="N207">
            <v>9808.0713375</v>
          </cell>
          <cell r="O207">
            <v>7320.5503375</v>
          </cell>
          <cell r="S207">
            <v>-3487.8026625</v>
          </cell>
          <cell r="T207">
            <v>-12872.1826625</v>
          </cell>
          <cell r="U207">
            <v>-2507.1426625</v>
          </cell>
          <cell r="V207">
            <v>6038.5853375</v>
          </cell>
          <cell r="W207">
            <v>9808.0713375</v>
          </cell>
          <cell r="X207">
            <v>7320.5503375</v>
          </cell>
          <cell r="AB207">
            <v>-26626.5156625</v>
          </cell>
          <cell r="AC207">
            <v>-4993</v>
          </cell>
          <cell r="AD207">
            <v>6038.5853375</v>
          </cell>
          <cell r="AF207">
            <v>7321</v>
          </cell>
          <cell r="AG207">
            <v>664.6830313</v>
          </cell>
          <cell r="AH207">
            <v>-147.7715095</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v>
          </cell>
          <cell r="N209">
            <v>25531.0856</v>
          </cell>
          <cell r="O209">
            <v>9048.77088</v>
          </cell>
          <cell r="S209">
            <v>913</v>
          </cell>
          <cell r="T209">
            <v>-21291</v>
          </cell>
          <cell r="U209">
            <v>2147</v>
          </cell>
          <cell r="V209">
            <v>17365.81</v>
          </cell>
          <cell r="W209">
            <v>25531.0856</v>
          </cell>
          <cell r="X209">
            <v>9048.77088</v>
          </cell>
          <cell r="AD209">
            <v>17365.81</v>
          </cell>
          <cell r="AF209">
            <v>9048.979</v>
          </cell>
          <cell r="AG209">
            <v>2235.3947372</v>
          </cell>
          <cell r="AH209">
            <v>1225.0220433</v>
          </cell>
          <cell r="AI209">
            <v>-680.1412956</v>
          </cell>
        </row>
        <row r="210">
          <cell r="C210">
            <v>409</v>
          </cell>
          <cell r="I210" t="str">
            <v>Total revaluation reserve Spain and France</v>
          </cell>
          <cell r="J210">
            <v>-49305.8026625</v>
          </cell>
          <cell r="K210">
            <v>-78201.1826625</v>
          </cell>
          <cell r="L210">
            <v>-41924.1426625</v>
          </cell>
          <cell r="M210">
            <v>-18159.604662499998</v>
          </cell>
          <cell r="N210">
            <v>3131.1569374999963</v>
          </cell>
          <cell r="O210">
            <v>-17557.6787825</v>
          </cell>
          <cell r="P210">
            <v>0</v>
          </cell>
          <cell r="Q210">
            <v>0</v>
          </cell>
          <cell r="S210">
            <v>-49305.8026625</v>
          </cell>
          <cell r="T210">
            <v>-78201.1826625</v>
          </cell>
          <cell r="U210">
            <v>-41924.1426625</v>
          </cell>
          <cell r="V210">
            <v>-18159.604662499998</v>
          </cell>
          <cell r="W210">
            <v>3131.1569374999963</v>
          </cell>
          <cell r="X210">
            <v>-17557.6787825</v>
          </cell>
          <cell r="Y210">
            <v>0</v>
          </cell>
          <cell r="Z210">
            <v>0</v>
          </cell>
          <cell r="AB210">
            <v>-90544.5156625</v>
          </cell>
          <cell r="AC210">
            <v>-46557</v>
          </cell>
          <cell r="AD210">
            <v>-18159.604662499998</v>
          </cell>
          <cell r="AE210">
            <v>0</v>
          </cell>
          <cell r="AF210">
            <v>26480.979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v>
          </cell>
          <cell r="K215">
            <v>28.0752717</v>
          </cell>
          <cell r="L215">
            <v>26.5835275999996</v>
          </cell>
          <cell r="M215">
            <v>23.2852786999999</v>
          </cell>
          <cell r="N215">
            <v>21.7388055000002</v>
          </cell>
          <cell r="O215">
            <v>18.5245018000002</v>
          </cell>
          <cell r="S215">
            <v>22.3651937999998</v>
          </cell>
          <cell r="T215">
            <v>28.0752717</v>
          </cell>
          <cell r="U215">
            <v>26.5835275999996</v>
          </cell>
          <cell r="V215">
            <v>23.2852786999999</v>
          </cell>
          <cell r="W215">
            <v>21.7388055000002</v>
          </cell>
          <cell r="X215">
            <v>18.5245018000002</v>
          </cell>
          <cell r="AB215">
            <v>-1735.8357595</v>
          </cell>
          <cell r="AC215">
            <v>-1077.9992801</v>
          </cell>
          <cell r="AD215">
            <v>23.2852786999999</v>
          </cell>
          <cell r="AF215">
            <v>18.5176923000003</v>
          </cell>
          <cell r="AG215">
            <v>1650.051282</v>
          </cell>
          <cell r="AH215">
            <v>4611.5897434</v>
          </cell>
          <cell r="AI215">
            <v>7329.5384612</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v>
          </cell>
          <cell r="L217">
            <v>-4595.5391973</v>
          </cell>
          <cell r="M217">
            <v>-1885.4501771</v>
          </cell>
          <cell r="N217">
            <v>-1243.4191706</v>
          </cell>
          <cell r="O217">
            <v>-2093.1690393</v>
          </cell>
          <cell r="S217">
            <v>-1737.3353877</v>
          </cell>
          <cell r="T217">
            <v>-1543.3182529</v>
          </cell>
          <cell r="U217">
            <v>-4595.5391973</v>
          </cell>
          <cell r="V217">
            <v>-1885.4501771</v>
          </cell>
          <cell r="W217">
            <v>-1243.4191706</v>
          </cell>
          <cell r="X217">
            <v>-2093.1690393</v>
          </cell>
          <cell r="AD217">
            <v>-1885.4501771</v>
          </cell>
          <cell r="AF217">
            <v>-2968.0719205</v>
          </cell>
        </row>
        <row r="218">
          <cell r="C218">
            <v>411</v>
          </cell>
          <cell r="I218" t="str">
            <v>Total revaluation reserve Aegon Asset Management</v>
          </cell>
          <cell r="J218">
            <v>-1714.9701939000001</v>
          </cell>
          <cell r="K218">
            <v>-1515.2429812</v>
          </cell>
          <cell r="L218">
            <v>-4568.9556697</v>
          </cell>
          <cell r="M218">
            <v>-1862.1648984</v>
          </cell>
          <cell r="N218">
            <v>-1221.6803650999998</v>
          </cell>
          <cell r="O218">
            <v>-2074.6445375</v>
          </cell>
          <cell r="P218">
            <v>0</v>
          </cell>
          <cell r="Q218">
            <v>0</v>
          </cell>
          <cell r="S218">
            <v>-1714.9701939000001</v>
          </cell>
          <cell r="T218">
            <v>-1515.2429812</v>
          </cell>
          <cell r="U218">
            <v>-4568.9556697</v>
          </cell>
          <cell r="V218">
            <v>-1862.1648984</v>
          </cell>
          <cell r="W218">
            <v>-1221.6803650999998</v>
          </cell>
          <cell r="X218">
            <v>-2074.6445375</v>
          </cell>
          <cell r="Y218">
            <v>0</v>
          </cell>
          <cell r="Z218">
            <v>0</v>
          </cell>
          <cell r="AB218">
            <v>-1735.8357595</v>
          </cell>
          <cell r="AC218">
            <v>-1077.9992801</v>
          </cell>
          <cell r="AD218">
            <v>-1862.1648984</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v>
          </cell>
          <cell r="K219">
            <v>36286.5997697</v>
          </cell>
          <cell r="L219">
            <v>67007.1535877</v>
          </cell>
          <cell r="M219">
            <v>69298.6594719</v>
          </cell>
          <cell r="N219">
            <v>65036.5957175</v>
          </cell>
          <cell r="O219">
            <v>35035.3027859</v>
          </cell>
          <cell r="S219">
            <v>23067.5028749</v>
          </cell>
          <cell r="T219">
            <v>36286.5997697</v>
          </cell>
          <cell r="U219">
            <v>67007.1535877</v>
          </cell>
          <cell r="V219">
            <v>69298.6594719</v>
          </cell>
          <cell r="W219">
            <v>65036.5957175</v>
          </cell>
          <cell r="X219">
            <v>35035.3027859</v>
          </cell>
          <cell r="AB219">
            <v>-8441.75490170001</v>
          </cell>
          <cell r="AC219">
            <v>41944.350879</v>
          </cell>
          <cell r="AD219">
            <v>69298.6594719</v>
          </cell>
          <cell r="AF219">
            <v>61112.3871101</v>
          </cell>
          <cell r="AG219">
            <v>49133.3158079</v>
          </cell>
          <cell r="AH219">
            <v>51282.3997285</v>
          </cell>
          <cell r="AI219">
            <v>52118.7173823</v>
          </cell>
        </row>
        <row r="220">
          <cell r="D220" t="str">
            <v>A240402</v>
          </cell>
          <cell r="E220" t="str">
            <v>C_AEGON_OTH</v>
          </cell>
          <cell r="F220" t="str">
            <v>C004</v>
          </cell>
          <cell r="G220" t="str">
            <v>TOT_MOVEMENT</v>
          </cell>
          <cell r="I220" t="str">
            <v>New markets / Equity movements in associates - Revaluation reser</v>
          </cell>
          <cell r="J220">
            <v>-46831.9582789</v>
          </cell>
          <cell r="K220">
            <v>-44085.201645</v>
          </cell>
          <cell r="L220">
            <v>-41584.1678687</v>
          </cell>
          <cell r="M220">
            <v>-41530.867931</v>
          </cell>
          <cell r="N220">
            <v>-32144.5252455</v>
          </cell>
          <cell r="O220">
            <v>-33708.109175</v>
          </cell>
          <cell r="S220">
            <v>-46831.9582789</v>
          </cell>
          <cell r="T220">
            <v>-44085.201645</v>
          </cell>
          <cell r="U220">
            <v>-41584.1678687</v>
          </cell>
          <cell r="V220">
            <v>-41530.867931</v>
          </cell>
          <cell r="W220">
            <v>-32144.5252455</v>
          </cell>
          <cell r="X220">
            <v>-33708.109175</v>
          </cell>
          <cell r="AB220">
            <v>-64028.5477535</v>
          </cell>
          <cell r="AC220">
            <v>-41582.971212</v>
          </cell>
          <cell r="AD220">
            <v>-41530.867931</v>
          </cell>
          <cell r="AF220">
            <v>10329.5763256</v>
          </cell>
          <cell r="AG220">
            <v>0.434904499998083</v>
          </cell>
        </row>
        <row r="221">
          <cell r="D221" t="str">
            <v>A240502</v>
          </cell>
          <cell r="E221" t="str">
            <v>C_AEGON_OTH</v>
          </cell>
          <cell r="F221" t="str">
            <v>C004</v>
          </cell>
          <cell r="G221" t="str">
            <v>TOT_MOVEMENT</v>
          </cell>
          <cell r="I221" t="str">
            <v>New markets / Equity movements in joint ventures - Revaluation r</v>
          </cell>
          <cell r="J221">
            <v>-328.7688456</v>
          </cell>
          <cell r="K221">
            <v>-21780.6665302</v>
          </cell>
          <cell r="L221">
            <v>-1816.6228959</v>
          </cell>
          <cell r="M221">
            <v>15705.7967426</v>
          </cell>
          <cell r="N221">
            <v>24685.7341898</v>
          </cell>
          <cell r="O221">
            <v>7105.6715039</v>
          </cell>
          <cell r="S221">
            <v>-328.7688456</v>
          </cell>
          <cell r="T221">
            <v>-21780.6665302</v>
          </cell>
          <cell r="U221">
            <v>-1816.6228959</v>
          </cell>
          <cell r="V221">
            <v>15705.7967426</v>
          </cell>
          <cell r="W221">
            <v>24685.7341898</v>
          </cell>
          <cell r="X221">
            <v>7105.6715039</v>
          </cell>
          <cell r="AD221">
            <v>15705.7967426</v>
          </cell>
          <cell r="AF221">
            <v>6230.1725934</v>
          </cell>
          <cell r="AG221">
            <v>3323.9844807</v>
          </cell>
          <cell r="AH221">
            <v>2313.6117868</v>
          </cell>
          <cell r="AI221">
            <v>408.4484479</v>
          </cell>
        </row>
        <row r="222">
          <cell r="C222">
            <v>412</v>
          </cell>
          <cell r="I222" t="str">
            <v>Total revaluation reserve New markets</v>
          </cell>
          <cell r="J222">
            <v>-24093.224249599996</v>
          </cell>
          <cell r="K222">
            <v>-29579.268405500003</v>
          </cell>
          <cell r="L222">
            <v>23606.362823099997</v>
          </cell>
          <cell r="M222">
            <v>43473.588283499994</v>
          </cell>
          <cell r="N222">
            <v>57577.8046618</v>
          </cell>
          <cell r="O222">
            <v>8432.865114800003</v>
          </cell>
          <cell r="P222">
            <v>0</v>
          </cell>
          <cell r="Q222">
            <v>0</v>
          </cell>
          <cell r="S222">
            <v>-24093.224249599996</v>
          </cell>
          <cell r="T222">
            <v>-29579.268405500003</v>
          </cell>
          <cell r="U222">
            <v>23606.362823099997</v>
          </cell>
          <cell r="V222">
            <v>43473.588283499994</v>
          </cell>
          <cell r="W222">
            <v>57577.8046618</v>
          </cell>
          <cell r="X222">
            <v>8432.865114800003</v>
          </cell>
          <cell r="Y222">
            <v>0</v>
          </cell>
          <cell r="Z222">
            <v>0</v>
          </cell>
          <cell r="AB222">
            <v>-72470.30265520001</v>
          </cell>
          <cell r="AC222">
            <v>361.37966700000106</v>
          </cell>
          <cell r="AD222">
            <v>43473.588283499994</v>
          </cell>
          <cell r="AE222">
            <v>0</v>
          </cell>
          <cell r="AF222">
            <v>77672.13602909999</v>
          </cell>
        </row>
        <row r="223">
          <cell r="C223">
            <v>413</v>
          </cell>
          <cell r="H223" t="str">
            <v>J</v>
          </cell>
          <cell r="I223" t="str">
            <v>Total revaluation reserve in units</v>
          </cell>
          <cell r="J223">
            <v>3518843.1552283857</v>
          </cell>
          <cell r="K223">
            <v>4466616.960709086</v>
          </cell>
          <cell r="L223">
            <v>5838991.71146399</v>
          </cell>
          <cell r="M223">
            <v>6040658.657349088</v>
          </cell>
          <cell r="N223">
            <v>5708293.86500639</v>
          </cell>
          <cell r="O223">
            <v>3692920.054750886</v>
          </cell>
          <cell r="P223">
            <v>0</v>
          </cell>
          <cell r="Q223">
            <v>0</v>
          </cell>
          <cell r="S223">
            <v>3518843.1552283857</v>
          </cell>
          <cell r="T223">
            <v>4466616.960709086</v>
          </cell>
          <cell r="U223">
            <v>5838991.71146399</v>
          </cell>
          <cell r="V223">
            <v>6040658.657349088</v>
          </cell>
          <cell r="W223">
            <v>5708293.86500639</v>
          </cell>
          <cell r="X223">
            <v>3692920.054750886</v>
          </cell>
          <cell r="Y223">
            <v>0</v>
          </cell>
          <cell r="Z223">
            <v>0</v>
          </cell>
          <cell r="AB223">
            <v>3401379.915503485</v>
          </cell>
          <cell r="AC223">
            <v>5519327.781751888</v>
          </cell>
          <cell r="AD223">
            <v>6040658.657349088</v>
          </cell>
          <cell r="AE223">
            <v>0</v>
          </cell>
          <cell r="AF223">
            <v>3501140.2339253863</v>
          </cell>
          <cell r="AG223">
            <v>3166371.2158079</v>
          </cell>
          <cell r="AH223">
            <v>1583852.3497284998</v>
          </cell>
          <cell r="AI223">
            <v>-548322.0826177</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v>
          </cell>
          <cell r="K250">
            <v>-40.4072394</v>
          </cell>
          <cell r="L250">
            <v>-40.4072394</v>
          </cell>
          <cell r="M250">
            <v>-40.4072394</v>
          </cell>
          <cell r="N250">
            <v>0</v>
          </cell>
          <cell r="O250">
            <v>0</v>
          </cell>
          <cell r="S250">
            <v>-40.4072394</v>
          </cell>
          <cell r="T250">
            <v>-40.4072394</v>
          </cell>
          <cell r="U250">
            <v>-40.4072394</v>
          </cell>
          <cell r="V250">
            <v>-40.4072394</v>
          </cell>
          <cell r="W250">
            <v>0</v>
          </cell>
          <cell r="X250">
            <v>0</v>
          </cell>
          <cell r="AD250">
            <v>-40.4072394</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v>
          </cell>
          <cell r="K252">
            <v>40.4072395</v>
          </cell>
          <cell r="L252">
            <v>40.4072395</v>
          </cell>
          <cell r="M252">
            <v>40.4072395</v>
          </cell>
          <cell r="N252">
            <v>-0.0055810000000065</v>
          </cell>
          <cell r="O252">
            <v>0</v>
          </cell>
          <cell r="S252">
            <v>40.4072395</v>
          </cell>
          <cell r="T252">
            <v>40.4072395</v>
          </cell>
          <cell r="U252">
            <v>40.4072395</v>
          </cell>
          <cell r="V252">
            <v>40.4072395</v>
          </cell>
          <cell r="W252">
            <v>-0.0055810000000065</v>
          </cell>
          <cell r="X252">
            <v>0</v>
          </cell>
          <cell r="AD252">
            <v>40.4072395</v>
          </cell>
          <cell r="AF252">
            <v>0</v>
          </cell>
        </row>
        <row r="253">
          <cell r="I253" t="str">
            <v>Total revaluation reserve Asia</v>
          </cell>
          <cell r="J253">
            <v>1.0000000116860974E-07</v>
          </cell>
          <cell r="K253">
            <v>1.0000000116860974E-07</v>
          </cell>
          <cell r="L253">
            <v>1.0000000116860974E-07</v>
          </cell>
          <cell r="M253">
            <v>1.0000000116860974E-07</v>
          </cell>
          <cell r="N253">
            <v>-0.0055810000000065</v>
          </cell>
          <cell r="O253">
            <v>0</v>
          </cell>
          <cell r="P253">
            <v>0</v>
          </cell>
          <cell r="Q253">
            <v>0</v>
          </cell>
          <cell r="S253">
            <v>1.0000000116860974E-07</v>
          </cell>
          <cell r="T253">
            <v>1.0000000116860974E-07</v>
          </cell>
          <cell r="U253">
            <v>1.0000000116860974E-07</v>
          </cell>
          <cell r="V253">
            <v>1.0000000116860974E-07</v>
          </cell>
          <cell r="W253">
            <v>-0.0055810000000065</v>
          </cell>
          <cell r="X253">
            <v>0</v>
          </cell>
          <cell r="Y253">
            <v>0</v>
          </cell>
          <cell r="Z253">
            <v>0</v>
          </cell>
          <cell r="AB253">
            <v>0</v>
          </cell>
          <cell r="AC253">
            <v>0</v>
          </cell>
          <cell r="AD253">
            <v>1.0000000116860974E-07</v>
          </cell>
          <cell r="AE253">
            <v>0</v>
          </cell>
          <cell r="AF253">
            <v>0</v>
          </cell>
        </row>
        <row r="254">
          <cell r="D254" t="str">
            <v>A240300</v>
          </cell>
          <cell r="E254" t="str">
            <v>C_AEGONUSD_ASIA</v>
          </cell>
          <cell r="F254" t="str">
            <v>C043</v>
          </cell>
          <cell r="G254" t="str">
            <v>M003</v>
          </cell>
          <cell r="I254" t="str">
            <v>Asia / Revaluation and hedging reserve (USD)</v>
          </cell>
          <cell r="J254">
            <v>-52.4566784</v>
          </cell>
          <cell r="K254">
            <v>-52.4566784</v>
          </cell>
          <cell r="L254">
            <v>-52.4566784</v>
          </cell>
          <cell r="M254">
            <v>-52.4566784</v>
          </cell>
          <cell r="N254">
            <v>0</v>
          </cell>
          <cell r="O254">
            <v>0</v>
          </cell>
          <cell r="S254">
            <v>-52.4566784</v>
          </cell>
          <cell r="T254">
            <v>-52.4566784</v>
          </cell>
          <cell r="U254">
            <v>-52.4566784</v>
          </cell>
          <cell r="V254">
            <v>-52.4566784</v>
          </cell>
          <cell r="W254">
            <v>0</v>
          </cell>
          <cell r="X254">
            <v>0</v>
          </cell>
          <cell r="AD254">
            <v>-52.4566784</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v>
          </cell>
          <cell r="K256">
            <v>52.4566784</v>
          </cell>
          <cell r="L256">
            <v>52.4566784</v>
          </cell>
          <cell r="M256">
            <v>52.4566784</v>
          </cell>
          <cell r="N256">
            <v>-0.00735790000004499</v>
          </cell>
          <cell r="O256">
            <v>0</v>
          </cell>
          <cell r="S256">
            <v>52.4566784</v>
          </cell>
          <cell r="T256">
            <v>52.4566784</v>
          </cell>
          <cell r="U256">
            <v>52.4566784</v>
          </cell>
          <cell r="V256">
            <v>52.4566784</v>
          </cell>
          <cell r="W256">
            <v>-0.00735790000004499</v>
          </cell>
          <cell r="X256">
            <v>0</v>
          </cell>
          <cell r="AD256">
            <v>52.4566784</v>
          </cell>
          <cell r="AF256">
            <v>0</v>
          </cell>
        </row>
        <row r="257">
          <cell r="I257" t="str">
            <v>Total revaluation reserve Asia (USD)</v>
          </cell>
          <cell r="J257">
            <v>0</v>
          </cell>
          <cell r="K257">
            <v>0</v>
          </cell>
          <cell r="L257">
            <v>0</v>
          </cell>
          <cell r="M257">
            <v>0</v>
          </cell>
          <cell r="N257">
            <v>-0.00735790000004499</v>
          </cell>
          <cell r="O257">
            <v>0</v>
          </cell>
          <cell r="P257">
            <v>0</v>
          </cell>
          <cell r="Q257">
            <v>0</v>
          </cell>
          <cell r="S257">
            <v>0</v>
          </cell>
          <cell r="T257">
            <v>0</v>
          </cell>
          <cell r="U257">
            <v>0</v>
          </cell>
          <cell r="V257">
            <v>0</v>
          </cell>
          <cell r="W257">
            <v>-0.00735790000004499</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v>
          </cell>
          <cell r="K258">
            <v>13641.405</v>
          </cell>
          <cell r="L258">
            <v>13641.405</v>
          </cell>
          <cell r="M258">
            <v>13641.402</v>
          </cell>
          <cell r="N258">
            <v>0</v>
          </cell>
          <cell r="O258">
            <v>0</v>
          </cell>
          <cell r="S258">
            <v>13641.405</v>
          </cell>
          <cell r="T258">
            <v>13641.405</v>
          </cell>
          <cell r="U258">
            <v>13641.405</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1757.6499387</v>
          </cell>
          <cell r="K266">
            <v>1757.6499387</v>
          </cell>
          <cell r="L266">
            <v>1757.6499387</v>
          </cell>
          <cell r="M266">
            <v>1757.6499387</v>
          </cell>
          <cell r="N266">
            <v>0</v>
          </cell>
          <cell r="O266">
            <v>0</v>
          </cell>
          <cell r="S266">
            <v>1757.6499387</v>
          </cell>
          <cell r="T266">
            <v>1757.6499387</v>
          </cell>
          <cell r="U266">
            <v>1757.6499387</v>
          </cell>
          <cell r="V266">
            <v>1757.6499387</v>
          </cell>
          <cell r="W266">
            <v>0</v>
          </cell>
          <cell r="X266">
            <v>0</v>
          </cell>
          <cell r="AD266">
            <v>1757.6499387</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-1757.6499387</v>
          </cell>
          <cell r="K268">
            <v>-1757.6499387</v>
          </cell>
          <cell r="L268">
            <v>-1757.6499387</v>
          </cell>
          <cell r="M268">
            <v>-1757.6499387</v>
          </cell>
          <cell r="N268">
            <v>-0.121743400000014</v>
          </cell>
          <cell r="O268">
            <v>-0.121743400000014</v>
          </cell>
          <cell r="S268">
            <v>-1757.6499387</v>
          </cell>
          <cell r="T268">
            <v>-1757.6499387</v>
          </cell>
          <cell r="U268">
            <v>-1757.6499387</v>
          </cell>
          <cell r="V268">
            <v>-1757.6499387</v>
          </cell>
          <cell r="W268">
            <v>-0.121743400000014</v>
          </cell>
          <cell r="X268">
            <v>-0.121743400000014</v>
          </cell>
          <cell r="AD268">
            <v>-1757.6499387</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v>
          </cell>
          <cell r="N270">
            <v>0</v>
          </cell>
          <cell r="O270">
            <v>0</v>
          </cell>
          <cell r="S270">
            <v>15358.6476993</v>
          </cell>
          <cell r="T270">
            <v>15358.6476993</v>
          </cell>
          <cell r="U270">
            <v>15358.6476993</v>
          </cell>
          <cell r="V270">
            <v>15358.6446993</v>
          </cell>
          <cell r="W270">
            <v>0</v>
          </cell>
          <cell r="X270">
            <v>0</v>
          </cell>
          <cell r="AD270">
            <v>15358.6446993</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-0.12732440000002</v>
          </cell>
          <cell r="O272">
            <v>-0.121743400000014</v>
          </cell>
          <cell r="S272">
            <v>-15358.2426992</v>
          </cell>
          <cell r="T272">
            <v>-15358.2426992</v>
          </cell>
          <cell r="U272">
            <v>-15358.2426992</v>
          </cell>
          <cell r="V272">
            <v>-15358.2426992</v>
          </cell>
          <cell r="W272">
            <v>-0.12732440000002</v>
          </cell>
          <cell r="X272">
            <v>-0.121743400000014</v>
          </cell>
          <cell r="AD272">
            <v>-15358.2426992</v>
          </cell>
          <cell r="AF272">
            <v>-0.311743399998704</v>
          </cell>
          <cell r="AG272">
            <v>5945.99</v>
          </cell>
        </row>
        <row r="273">
          <cell r="I273" t="str">
            <v>Total revaluation reserve New markets</v>
          </cell>
          <cell r="J273">
            <v>0.4050000999995973</v>
          </cell>
          <cell r="K273">
            <v>0.4050000999995973</v>
          </cell>
          <cell r="L273">
            <v>0.4050000999995973</v>
          </cell>
          <cell r="M273">
            <v>0.4020001000008051</v>
          </cell>
          <cell r="N273">
            <v>-0.12732440000002</v>
          </cell>
          <cell r="O273">
            <v>-0.121743400000014</v>
          </cell>
          <cell r="P273">
            <v>0</v>
          </cell>
          <cell r="Q273">
            <v>0</v>
          </cell>
          <cell r="S273">
            <v>0.4050000999995973</v>
          </cell>
          <cell r="T273">
            <v>0.4050000999995973</v>
          </cell>
          <cell r="U273">
            <v>0.4050000999995973</v>
          </cell>
          <cell r="V273">
            <v>0.4020001000008051</v>
          </cell>
          <cell r="W273">
            <v>-0.12732440000002</v>
          </cell>
          <cell r="X273">
            <v>-0.121743400000014</v>
          </cell>
          <cell r="Y273">
            <v>0</v>
          </cell>
          <cell r="Z273">
            <v>0</v>
          </cell>
          <cell r="AB273">
            <v>0</v>
          </cell>
          <cell r="AC273">
            <v>0</v>
          </cell>
          <cell r="AD273">
            <v>0.4020001000008051</v>
          </cell>
          <cell r="AE273">
            <v>0</v>
          </cell>
          <cell r="AF273">
            <v>-0.311743399998704</v>
          </cell>
        </row>
        <row r="274">
          <cell r="I274" t="str">
            <v>Total revaluation reserve in units</v>
          </cell>
          <cell r="J274">
            <v>0.405000100000656</v>
          </cell>
          <cell r="K274">
            <v>0.405000100000656</v>
          </cell>
          <cell r="L274">
            <v>0.405000100000656</v>
          </cell>
          <cell r="M274">
            <v>0.4020001000000448</v>
          </cell>
          <cell r="N274">
            <v>-0.12732440000002052</v>
          </cell>
          <cell r="O274">
            <v>-0.121743400000014</v>
          </cell>
          <cell r="P274">
            <v>0</v>
          </cell>
          <cell r="Q274">
            <v>0</v>
          </cell>
          <cell r="S274">
            <v>0.405000100000656</v>
          </cell>
          <cell r="T274">
            <v>0.405000100000656</v>
          </cell>
          <cell r="U274">
            <v>0.405000100000656</v>
          </cell>
          <cell r="V274">
            <v>0.4020001000000448</v>
          </cell>
          <cell r="W274">
            <v>-0.12732440000002052</v>
          </cell>
          <cell r="X274">
            <v>-0.121743400000014</v>
          </cell>
          <cell r="Y274">
            <v>0</v>
          </cell>
          <cell r="Z274">
            <v>0</v>
          </cell>
          <cell r="AB274">
            <v>0</v>
          </cell>
          <cell r="AC274">
            <v>0</v>
          </cell>
          <cell r="AD274">
            <v>0.4020001000000448</v>
          </cell>
          <cell r="AE274">
            <v>0</v>
          </cell>
          <cell r="AF274">
            <v>-0.311743399998704</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v>
          </cell>
          <cell r="K277">
            <v>-685513.58393</v>
          </cell>
          <cell r="L277">
            <v>-634647.9290181</v>
          </cell>
          <cell r="M277">
            <v>-617890.2461028</v>
          </cell>
          <cell r="N277">
            <v>-531850.7479699</v>
          </cell>
          <cell r="O277">
            <v>-431036.4809657</v>
          </cell>
          <cell r="S277">
            <v>-509387.2400947</v>
          </cell>
          <cell r="T277">
            <v>-685513.58393</v>
          </cell>
          <cell r="U277">
            <v>-634647.9290181</v>
          </cell>
          <cell r="V277">
            <v>-617890.2461028</v>
          </cell>
          <cell r="W277">
            <v>-531850.7479699</v>
          </cell>
          <cell r="X277">
            <v>-431036.4809657</v>
          </cell>
          <cell r="AB277">
            <v>-594100.6542819</v>
          </cell>
          <cell r="AD277">
            <v>-617890.2461028</v>
          </cell>
          <cell r="AF277">
            <v>-525207.4358763</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v>
          </cell>
          <cell r="K278">
            <v>-869985.2894026</v>
          </cell>
          <cell r="L278">
            <v>-816474.5607077</v>
          </cell>
          <cell r="M278">
            <v>-814626.5004954</v>
          </cell>
          <cell r="N278">
            <v>-682949.5454976</v>
          </cell>
          <cell r="O278">
            <v>-560304.3215928</v>
          </cell>
          <cell r="S278">
            <v>-678350.9876785</v>
          </cell>
          <cell r="T278">
            <v>-869985.2894026</v>
          </cell>
          <cell r="U278">
            <v>-816474.5607077</v>
          </cell>
          <cell r="V278">
            <v>-814626.5004954</v>
          </cell>
          <cell r="W278">
            <v>-682949.5454976</v>
          </cell>
          <cell r="X278">
            <v>-560304.3215928</v>
          </cell>
          <cell r="AB278">
            <v>-771261.4693598</v>
          </cell>
          <cell r="AD278">
            <v>-814626.5004954</v>
          </cell>
          <cell r="AF278">
            <v>-682769.6666662</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-212952.6634531</v>
          </cell>
          <cell r="L280">
            <v>-212627.0867274</v>
          </cell>
          <cell r="M280">
            <v>-164344.7170533</v>
          </cell>
          <cell r="N280">
            <v>-184346.0264909</v>
          </cell>
          <cell r="O280">
            <v>-154218.2030307</v>
          </cell>
          <cell r="S280">
            <v>-166646.6706673</v>
          </cell>
          <cell r="T280">
            <v>-212952.6634531</v>
          </cell>
          <cell r="U280">
            <v>-212627.0867274</v>
          </cell>
          <cell r="V280">
            <v>-164344.7170533</v>
          </cell>
          <cell r="W280">
            <v>-184346.0264909</v>
          </cell>
          <cell r="X280">
            <v>-154218.2030307</v>
          </cell>
          <cell r="AB280">
            <v>-139830.0011991</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v>
          </cell>
          <cell r="M289">
            <v>-1085501.9631561</v>
          </cell>
          <cell r="N289">
            <v>-1020576.7744608</v>
          </cell>
          <cell r="O289">
            <v>-903284.6839964</v>
          </cell>
          <cell r="P289">
            <v>0</v>
          </cell>
          <cell r="Q289">
            <v>0</v>
          </cell>
          <cell r="S289">
            <v>-1012490.910762</v>
          </cell>
          <cell r="T289">
            <v>-1381173.2473831</v>
          </cell>
          <cell r="U289">
            <v>-1443232.0157455</v>
          </cell>
          <cell r="V289">
            <v>-1085501.9631561</v>
          </cell>
          <cell r="W289">
            <v>-1020576.7744608</v>
          </cell>
          <cell r="X289">
            <v>-903284.6839964</v>
          </cell>
          <cell r="Y289">
            <v>0</v>
          </cell>
          <cell r="Z289">
            <v>0</v>
          </cell>
          <cell r="AB289">
            <v>-979637.655481</v>
          </cell>
          <cell r="AC289">
            <v>0</v>
          </cell>
          <cell r="AD289">
            <v>-1085501.9631561</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-380593.9336527</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-508549.6141721</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-546739.4503832</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14527381.58145129</v>
          </cell>
          <cell r="N307">
            <v>15125918.371189889</v>
          </cell>
          <cell r="O307">
            <v>14615212.94852249</v>
          </cell>
          <cell r="P307">
            <v>0</v>
          </cell>
          <cell r="Q307">
            <v>0</v>
          </cell>
          <cell r="S307">
            <v>14857137.708933393</v>
          </cell>
          <cell r="T307">
            <v>15347222.472018192</v>
          </cell>
          <cell r="U307">
            <v>14913696.923741091</v>
          </cell>
          <cell r="V307">
            <v>14527381.58145129</v>
          </cell>
          <cell r="W307">
            <v>15125918.371189889</v>
          </cell>
          <cell r="X307">
            <v>14615212.94852249</v>
          </cell>
          <cell r="Y307">
            <v>0</v>
          </cell>
          <cell r="Z307">
            <v>0</v>
          </cell>
          <cell r="AB307">
            <v>14984564.520576688</v>
          </cell>
          <cell r="AC307">
            <v>15164354.38333159</v>
          </cell>
          <cell r="AD307">
            <v>14527381.58145129</v>
          </cell>
          <cell r="AE307">
            <v>0</v>
          </cell>
          <cell r="AF307">
            <v>14500133.87835429</v>
          </cell>
          <cell r="AG307">
            <v>15295199.808826098</v>
          </cell>
          <cell r="AH307">
            <v>15200027.326473601</v>
          </cell>
          <cell r="AI307">
            <v>15225626.631375901</v>
          </cell>
        </row>
        <row r="308">
          <cell r="C308">
            <v>602</v>
          </cell>
          <cell r="I308" t="str">
            <v>Americas (USD)</v>
          </cell>
          <cell r="J308">
            <v>19786979.0847719</v>
          </cell>
          <cell r="K308">
            <v>19478803.633931503</v>
          </cell>
          <cell r="L308">
            <v>19188136.2231326</v>
          </cell>
          <cell r="M308">
            <v>19154604.861967903</v>
          </cell>
          <cell r="N308">
            <v>19424854.0019886</v>
          </cell>
          <cell r="O308">
            <v>18999997.7750491</v>
          </cell>
          <cell r="P308">
            <v>0</v>
          </cell>
          <cell r="Q308">
            <v>0</v>
          </cell>
          <cell r="S308">
            <v>19786979.0847719</v>
          </cell>
          <cell r="T308">
            <v>19478803.633931503</v>
          </cell>
          <cell r="U308">
            <v>19188136.2231326</v>
          </cell>
          <cell r="V308">
            <v>19154604.861967903</v>
          </cell>
          <cell r="W308">
            <v>19424854.0019886</v>
          </cell>
          <cell r="X308">
            <v>18999997.7750491</v>
          </cell>
          <cell r="Y308">
            <v>0</v>
          </cell>
          <cell r="Z308">
            <v>0</v>
          </cell>
          <cell r="AB308">
            <v>19454643.8564887</v>
          </cell>
          <cell r="AC308">
            <v>18957057.0735532</v>
          </cell>
          <cell r="AD308">
            <v>19154604.861967903</v>
          </cell>
          <cell r="AE308">
            <v>0</v>
          </cell>
          <cell r="AF308">
            <v>18851856.3307584</v>
          </cell>
          <cell r="AG308">
            <v>19118999.7610547</v>
          </cell>
          <cell r="AH308">
            <v>19000034.1581159</v>
          </cell>
          <cell r="AI308">
            <v>19032033.2892466</v>
          </cell>
        </row>
        <row r="309">
          <cell r="C309">
            <v>603</v>
          </cell>
          <cell r="I309" t="str">
            <v>The Netherlands</v>
          </cell>
          <cell r="J309">
            <v>3802758.61039</v>
          </cell>
          <cell r="K309">
            <v>3762802.51443</v>
          </cell>
          <cell r="L309">
            <v>3816232.84524</v>
          </cell>
          <cell r="M309">
            <v>3935699.4326699995</v>
          </cell>
          <cell r="N309">
            <v>3993306.9027199997</v>
          </cell>
          <cell r="O309">
            <v>3768673.22781</v>
          </cell>
          <cell r="P309">
            <v>0</v>
          </cell>
          <cell r="Q309">
            <v>0</v>
          </cell>
          <cell r="S309">
            <v>3802758.61039</v>
          </cell>
          <cell r="T309">
            <v>3762802.51443</v>
          </cell>
          <cell r="U309">
            <v>3816232.84524</v>
          </cell>
          <cell r="V309">
            <v>3935699.4326699995</v>
          </cell>
          <cell r="W309">
            <v>3993306.9027199997</v>
          </cell>
          <cell r="X309">
            <v>3768673.22781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3184032.437390024</v>
          </cell>
          <cell r="L310">
            <v>3274631.0539929196</v>
          </cell>
          <cell r="M310">
            <v>3225529.3821062203</v>
          </cell>
          <cell r="N310">
            <v>3111159.2420125203</v>
          </cell>
          <cell r="O310">
            <v>3125813.478931224</v>
          </cell>
          <cell r="P310">
            <v>0</v>
          </cell>
          <cell r="Q310">
            <v>0</v>
          </cell>
          <cell r="S310">
            <v>3062416.0439085243</v>
          </cell>
          <cell r="T310">
            <v>3184032.437390024</v>
          </cell>
          <cell r="U310">
            <v>3274631.0539929196</v>
          </cell>
          <cell r="V310">
            <v>3225529.3821062203</v>
          </cell>
          <cell r="W310">
            <v>3111159.2420125203</v>
          </cell>
          <cell r="X310">
            <v>3125813.478931224</v>
          </cell>
          <cell r="Y310">
            <v>0</v>
          </cell>
          <cell r="Z310">
            <v>0</v>
          </cell>
          <cell r="AB310">
            <v>3014660.011656724</v>
          </cell>
          <cell r="AC310">
            <v>3062359.433034123</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v>
          </cell>
          <cell r="K311">
            <v>2576101.249</v>
          </cell>
          <cell r="L311">
            <v>2608800.688</v>
          </cell>
          <cell r="M311">
            <v>2616127.24</v>
          </cell>
          <cell r="N311">
            <v>2630692.375</v>
          </cell>
          <cell r="O311">
            <v>2678716.871</v>
          </cell>
          <cell r="P311">
            <v>0</v>
          </cell>
          <cell r="Q311">
            <v>0</v>
          </cell>
          <cell r="S311">
            <v>2552421.379</v>
          </cell>
          <cell r="T311">
            <v>2576101.249</v>
          </cell>
          <cell r="U311">
            <v>2608800.688</v>
          </cell>
          <cell r="V311">
            <v>2616127.24</v>
          </cell>
          <cell r="W311">
            <v>2630692.375</v>
          </cell>
          <cell r="X311">
            <v>2678716.871</v>
          </cell>
          <cell r="Y311">
            <v>0</v>
          </cell>
          <cell r="Z311">
            <v>0</v>
          </cell>
          <cell r="AB311">
            <v>2518042.893</v>
          </cell>
          <cell r="AC311">
            <v>2511034</v>
          </cell>
          <cell r="AD311">
            <v>2616127.24</v>
          </cell>
          <cell r="AE311">
            <v>0</v>
          </cell>
          <cell r="AF311">
            <v>2739528</v>
          </cell>
          <cell r="AG311">
            <v>2542677</v>
          </cell>
          <cell r="AH311">
            <v>2379528</v>
          </cell>
          <cell r="AI311">
            <v>2321809</v>
          </cell>
        </row>
        <row r="312">
          <cell r="C312">
            <v>606</v>
          </cell>
          <cell r="I312" t="str">
            <v>Central Eastern Europe</v>
          </cell>
          <cell r="J312">
            <v>533566.1150193</v>
          </cell>
          <cell r="K312">
            <v>541762.7593933999</v>
          </cell>
          <cell r="L312">
            <v>560856.6301604</v>
          </cell>
          <cell r="M312">
            <v>580059.3463667</v>
          </cell>
          <cell r="N312">
            <v>595173.1553404</v>
          </cell>
          <cell r="O312">
            <v>590717.9611191001</v>
          </cell>
          <cell r="P312">
            <v>0</v>
          </cell>
          <cell r="Q312">
            <v>0</v>
          </cell>
          <cell r="S312">
            <v>533566.1150193</v>
          </cell>
          <cell r="T312">
            <v>541762.7593933999</v>
          </cell>
          <cell r="U312">
            <v>560856.6301604</v>
          </cell>
          <cell r="V312">
            <v>580059.3463667</v>
          </cell>
          <cell r="W312">
            <v>595173.1553404</v>
          </cell>
          <cell r="X312">
            <v>590717.9611191001</v>
          </cell>
          <cell r="Y312">
            <v>0</v>
          </cell>
          <cell r="Z312">
            <v>0</v>
          </cell>
          <cell r="AB312">
            <v>502634.85357639997</v>
          </cell>
          <cell r="AC312">
            <v>566183.286035</v>
          </cell>
          <cell r="AD312">
            <v>580059.3463667</v>
          </cell>
          <cell r="AE312">
            <v>0</v>
          </cell>
          <cell r="AF312">
            <v>588599.2559435001</v>
          </cell>
          <cell r="AG312">
            <v>597869.9215209</v>
          </cell>
          <cell r="AH312">
            <v>626921.5037051</v>
          </cell>
          <cell r="AI312">
            <v>648966.7046526</v>
          </cell>
        </row>
        <row r="313">
          <cell r="C313">
            <v>607</v>
          </cell>
          <cell r="I313" t="str">
            <v>Asia</v>
          </cell>
          <cell r="J313">
            <v>324686.8913119</v>
          </cell>
          <cell r="K313">
            <v>333137.41473920003</v>
          </cell>
          <cell r="L313">
            <v>355744.4088342</v>
          </cell>
          <cell r="M313">
            <v>335361.7927848</v>
          </cell>
          <cell r="N313">
            <v>369434.74214600003</v>
          </cell>
          <cell r="O313">
            <v>358918.0094878</v>
          </cell>
          <cell r="P313">
            <v>0</v>
          </cell>
          <cell r="Q313">
            <v>0</v>
          </cell>
          <cell r="S313">
            <v>324686.8913119</v>
          </cell>
          <cell r="T313">
            <v>333137.41473920003</v>
          </cell>
          <cell r="U313">
            <v>355744.4088342</v>
          </cell>
          <cell r="V313">
            <v>335361.7927848</v>
          </cell>
          <cell r="W313">
            <v>369434.74214600003</v>
          </cell>
          <cell r="X313">
            <v>358918.0094878</v>
          </cell>
          <cell r="Y313">
            <v>0</v>
          </cell>
          <cell r="Z313">
            <v>0</v>
          </cell>
          <cell r="AB313">
            <v>331724.6204659</v>
          </cell>
          <cell r="AC313">
            <v>363154.2544242</v>
          </cell>
          <cell r="AD313">
            <v>335361.7927848</v>
          </cell>
          <cell r="AE313">
            <v>0</v>
          </cell>
          <cell r="AF313">
            <v>384664.98839280003</v>
          </cell>
          <cell r="AG313">
            <v>352321.0500192</v>
          </cell>
          <cell r="AH313">
            <v>409092.27811270003</v>
          </cell>
          <cell r="AI313">
            <v>466893.27046930004</v>
          </cell>
        </row>
        <row r="314">
          <cell r="C314">
            <v>608</v>
          </cell>
          <cell r="I314" t="str">
            <v>Asia (USD)</v>
          </cell>
          <cell r="J314">
            <v>432414.2618002</v>
          </cell>
          <cell r="K314">
            <v>422778.6014486</v>
          </cell>
          <cell r="L314">
            <v>457690.72796189995</v>
          </cell>
          <cell r="M314">
            <v>442171.6255506</v>
          </cell>
          <cell r="N314">
            <v>474405.73608269996</v>
          </cell>
          <cell r="O314">
            <v>466581.99505529995</v>
          </cell>
          <cell r="P314">
            <v>0</v>
          </cell>
          <cell r="Q314">
            <v>0</v>
          </cell>
          <cell r="S314">
            <v>432414.2618002</v>
          </cell>
          <cell r="T314">
            <v>422778.6014486</v>
          </cell>
          <cell r="U314">
            <v>457690.72796189995</v>
          </cell>
          <cell r="V314">
            <v>442171.6255506</v>
          </cell>
          <cell r="W314">
            <v>474405.73608269996</v>
          </cell>
          <cell r="X314">
            <v>466581.99505529995</v>
          </cell>
          <cell r="Y314">
            <v>0</v>
          </cell>
          <cell r="Z314">
            <v>0</v>
          </cell>
          <cell r="AB314">
            <v>430665.9455189</v>
          </cell>
          <cell r="AC314">
            <v>453942.8180354</v>
          </cell>
          <cell r="AD314">
            <v>442171.6255506</v>
          </cell>
          <cell r="AE314">
            <v>0</v>
          </cell>
          <cell r="AF314">
            <v>500090.3652619</v>
          </cell>
          <cell r="AG314">
            <v>531066.0314346</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v>
          </cell>
          <cell r="P315">
            <v>0</v>
          </cell>
          <cell r="Q315">
            <v>0</v>
          </cell>
          <cell r="S315">
            <v>1485958.2676299997</v>
          </cell>
          <cell r="T315">
            <v>1494255.16836</v>
          </cell>
          <cell r="U315">
            <v>1463242.1009</v>
          </cell>
          <cell r="V315">
            <v>1351189.4900000002</v>
          </cell>
          <cell r="W315">
            <v>1365407.1889999998</v>
          </cell>
          <cell r="X315">
            <v>1265874.289</v>
          </cell>
          <cell r="Y315">
            <v>0</v>
          </cell>
          <cell r="Z315">
            <v>0</v>
          </cell>
          <cell r="AB315">
            <v>1467324.54336</v>
          </cell>
          <cell r="AC315">
            <v>1312961</v>
          </cell>
          <cell r="AD315">
            <v>1351189.4900000002</v>
          </cell>
          <cell r="AE315">
            <v>0</v>
          </cell>
          <cell r="AF315">
            <v>904401.262</v>
          </cell>
          <cell r="AG315">
            <v>847636.5270157</v>
          </cell>
          <cell r="AH315">
            <v>876118.4373219</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236733.2806641</v>
          </cell>
          <cell r="M317">
            <v>213934.3864761</v>
          </cell>
          <cell r="N317">
            <v>234916.2559179</v>
          </cell>
          <cell r="O317">
            <v>249937.638843</v>
          </cell>
          <cell r="P317">
            <v>0</v>
          </cell>
          <cell r="Q317">
            <v>0</v>
          </cell>
          <cell r="S317">
            <v>205329.6371015</v>
          </cell>
          <cell r="T317">
            <v>221387.51180379998</v>
          </cell>
          <cell r="U317">
            <v>236733.2806641</v>
          </cell>
          <cell r="V317">
            <v>213934.3864761</v>
          </cell>
          <cell r="W317">
            <v>234916.2559179</v>
          </cell>
          <cell r="X317">
            <v>249937.638843</v>
          </cell>
          <cell r="Y317">
            <v>0</v>
          </cell>
          <cell r="Z317">
            <v>0</v>
          </cell>
          <cell r="AB317">
            <v>194843.1599726</v>
          </cell>
          <cell r="AC317">
            <v>218601.27407639998</v>
          </cell>
          <cell r="AD317">
            <v>213934.3864761</v>
          </cell>
          <cell r="AE317">
            <v>0</v>
          </cell>
          <cell r="AF317">
            <v>216572.32331059998</v>
          </cell>
          <cell r="AG317">
            <v>247605.3909613</v>
          </cell>
          <cell r="AH317">
            <v>285826.2249946</v>
          </cell>
          <cell r="AI317">
            <v>334417.1729062</v>
          </cell>
        </row>
        <row r="318">
          <cell r="C318">
            <v>612</v>
          </cell>
          <cell r="I318" t="str">
            <v>New markets</v>
          </cell>
          <cell r="J318">
            <v>2718825.9110627</v>
          </cell>
          <cell r="K318">
            <v>2775175.8542963997</v>
          </cell>
          <cell r="L318">
            <v>2804299.4205587</v>
          </cell>
          <cell r="M318">
            <v>2668543.0156276</v>
          </cell>
          <cell r="N318">
            <v>2746738.3424043</v>
          </cell>
          <cell r="O318">
            <v>2644500.8984498996</v>
          </cell>
          <cell r="P318">
            <v>0</v>
          </cell>
          <cell r="Q318">
            <v>0</v>
          </cell>
          <cell r="S318">
            <v>2718825.9110627</v>
          </cell>
          <cell r="T318">
            <v>2775175.8542963997</v>
          </cell>
          <cell r="U318">
            <v>2804299.4205587</v>
          </cell>
          <cell r="V318">
            <v>2668543.0156276</v>
          </cell>
          <cell r="W318">
            <v>2746738.3424043</v>
          </cell>
          <cell r="X318">
            <v>2644500.8984498996</v>
          </cell>
          <cell r="Y318">
            <v>0</v>
          </cell>
          <cell r="Z318">
            <v>0</v>
          </cell>
          <cell r="AB318">
            <v>2661080.1773749</v>
          </cell>
          <cell r="AC318">
            <v>2649882.8145356</v>
          </cell>
          <cell r="AD318">
            <v>2668543.0156276</v>
          </cell>
          <cell r="AE318">
            <v>0</v>
          </cell>
          <cell r="AF318">
            <v>2278560.8296469</v>
          </cell>
          <cell r="AG318">
            <v>2239216.8895171</v>
          </cell>
          <cell r="AH318">
            <v>2407891.4441343</v>
          </cell>
          <cell r="AI318">
            <v>2601180.9229663</v>
          </cell>
        </row>
        <row r="319">
          <cell r="C319">
            <v>613</v>
          </cell>
          <cell r="H319" t="str">
            <v>L</v>
          </cell>
          <cell r="I319" t="str">
            <v>Total capital excl. r.r. &amp; r.d.b.p. in units</v>
          </cell>
          <cell r="J319">
            <v>24441138.27429462</v>
          </cell>
          <cell r="K319">
            <v>25069233.278134618</v>
          </cell>
          <cell r="L319">
            <v>24808860.24353271</v>
          </cell>
          <cell r="M319">
            <v>24357153.411855113</v>
          </cell>
          <cell r="N319">
            <v>24977122.858326707</v>
          </cell>
          <cell r="O319">
            <v>24154200.55371362</v>
          </cell>
          <cell r="P319">
            <v>0</v>
          </cell>
          <cell r="Q319">
            <v>0</v>
          </cell>
          <cell r="S319">
            <v>24441138.27429462</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v>
          </cell>
          <cell r="AD319">
            <v>24357153.41185511</v>
          </cell>
          <cell r="AE319">
            <v>0</v>
          </cell>
          <cell r="AF319">
            <v>23887004.67327481</v>
          </cell>
          <cell r="AG319">
            <v>24330762.9483432</v>
          </cell>
          <cell r="AH319">
            <v>24073328.770607904</v>
          </cell>
          <cell r="AI319">
            <v>24223068.8043422</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7263690.790725645</v>
          </cell>
          <cell r="Q322">
            <v>7263690.790725645</v>
          </cell>
          <cell r="S322">
            <v>14920851.11475504</v>
          </cell>
          <cell r="T322">
            <v>15165893.49629744</v>
          </cell>
          <cell r="U322">
            <v>14949130.72215889</v>
          </cell>
          <cell r="V322">
            <v>14755973.051013988</v>
          </cell>
          <cell r="W322">
            <v>14834100.968800038</v>
          </cell>
          <cell r="X322">
            <v>14578748.257466339</v>
          </cell>
          <cell r="Y322">
            <v>7263690.790725645</v>
          </cell>
          <cell r="Z322">
            <v>7263690.790725645</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v>
          </cell>
          <cell r="N323">
            <v>19299552.820463452</v>
          </cell>
          <cell r="O323">
            <v>19087124.706993703</v>
          </cell>
          <cell r="P323">
            <v>9577302.430983951</v>
          </cell>
          <cell r="Q323">
            <v>9577302.430983951</v>
          </cell>
          <cell r="S323">
            <v>19620811.470630303</v>
          </cell>
          <cell r="T323">
            <v>19466723.745210104</v>
          </cell>
          <cell r="U323">
            <v>19321390.03981065</v>
          </cell>
          <cell r="V323">
            <v>19304624.3592283</v>
          </cell>
          <cell r="W323">
            <v>19299552.820463452</v>
          </cell>
          <cell r="X323">
            <v>19087124.706993703</v>
          </cell>
          <cell r="Y323">
            <v>9577302.430983951</v>
          </cell>
          <cell r="Z323">
            <v>9577302.430983951</v>
          </cell>
          <cell r="AB323">
            <v>0</v>
          </cell>
          <cell r="AC323">
            <v>0</v>
          </cell>
          <cell r="AD323">
            <v>0</v>
          </cell>
          <cell r="AE323">
            <v>0</v>
          </cell>
          <cell r="AF323">
            <v>19013053.98484835</v>
          </cell>
          <cell r="AG323">
            <v>19038028.41730395</v>
          </cell>
          <cell r="AH323">
            <v>19059516.9595853</v>
          </cell>
          <cell r="AI323">
            <v>19016033.72368125</v>
          </cell>
        </row>
        <row r="324">
          <cell r="C324">
            <v>703</v>
          </cell>
          <cell r="I324" t="str">
            <v>The Netherlands</v>
          </cell>
          <cell r="J324">
            <v>3743129.45893</v>
          </cell>
          <cell r="K324">
            <v>3723151.4109500004</v>
          </cell>
          <cell r="L324">
            <v>3749866.576355</v>
          </cell>
          <cell r="M324">
            <v>3809599.87007</v>
          </cell>
          <cell r="N324">
            <v>3964503.167695</v>
          </cell>
          <cell r="O324">
            <v>3852186.33024</v>
          </cell>
          <cell r="P324">
            <v>1967849.7163349998</v>
          </cell>
          <cell r="Q324">
            <v>1967849.7163349998</v>
          </cell>
          <cell r="S324">
            <v>3743129.45893</v>
          </cell>
          <cell r="T324">
            <v>3723151.4109500004</v>
          </cell>
          <cell r="U324">
            <v>3749866.576355</v>
          </cell>
          <cell r="V324">
            <v>3809599.87007</v>
          </cell>
          <cell r="W324">
            <v>3964503.167695</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v>
          </cell>
          <cell r="K325">
            <v>3099346.224523374</v>
          </cell>
          <cell r="L325">
            <v>3144645.532824822</v>
          </cell>
          <cell r="M325">
            <v>3120094.696881472</v>
          </cell>
          <cell r="N325">
            <v>3168344.3120593703</v>
          </cell>
          <cell r="O325">
            <v>3175671.430518722</v>
          </cell>
          <cell r="P325">
            <v>1612764.6910531102</v>
          </cell>
          <cell r="Q325">
            <v>1612764.6910531102</v>
          </cell>
          <cell r="S325">
            <v>3038538.027782624</v>
          </cell>
          <cell r="T325">
            <v>3099346.224523374</v>
          </cell>
          <cell r="U325">
            <v>3144645.532824822</v>
          </cell>
          <cell r="V325">
            <v>3120094.696881472</v>
          </cell>
          <cell r="W325">
            <v>3168344.3120593703</v>
          </cell>
          <cell r="X325">
            <v>3175671.430518722</v>
          </cell>
          <cell r="Y325">
            <v>1612764.6910531102</v>
          </cell>
          <cell r="Z325">
            <v>1612764.6910531102</v>
          </cell>
          <cell r="AB325">
            <v>0</v>
          </cell>
          <cell r="AC325">
            <v>0</v>
          </cell>
          <cell r="AD325">
            <v>0</v>
          </cell>
          <cell r="AE325">
            <v>0</v>
          </cell>
          <cell r="AF325">
            <v>3219073.375884372</v>
          </cell>
          <cell r="AG325">
            <v>3120352.8415170615</v>
          </cell>
          <cell r="AH325">
            <v>3076378.125</v>
          </cell>
          <cell r="AI325">
            <v>2938335.625</v>
          </cell>
        </row>
        <row r="326">
          <cell r="C326">
            <v>705</v>
          </cell>
          <cell r="I326" t="str">
            <v>United Kingdom (GBP)</v>
          </cell>
          <cell r="J326">
            <v>2535232.136</v>
          </cell>
          <cell r="K326">
            <v>2547072.071</v>
          </cell>
          <cell r="L326">
            <v>2563421.7905</v>
          </cell>
          <cell r="M326">
            <v>2567085.0665</v>
          </cell>
          <cell r="N326">
            <v>2623409.8075</v>
          </cell>
          <cell r="O326">
            <v>2647422.0555</v>
          </cell>
          <cell r="P326">
            <v>1437113.62</v>
          </cell>
          <cell r="Q326">
            <v>1437113.62</v>
          </cell>
          <cell r="S326">
            <v>2535232.136</v>
          </cell>
          <cell r="T326">
            <v>2547072.071</v>
          </cell>
          <cell r="U326">
            <v>2563421.7905</v>
          </cell>
          <cell r="V326">
            <v>2567085.0665</v>
          </cell>
          <cell r="W326">
            <v>2623409.8075</v>
          </cell>
          <cell r="X326">
            <v>2647422.0555</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518100.48429785</v>
          </cell>
          <cell r="K327">
            <v>522198.80648489995</v>
          </cell>
          <cell r="L327">
            <v>531745.7418684</v>
          </cell>
          <cell r="M327">
            <v>541347.09997155</v>
          </cell>
          <cell r="N327">
            <v>587616.2508535499</v>
          </cell>
          <cell r="O327">
            <v>585388.6537429001</v>
          </cell>
          <cell r="P327">
            <v>290029.67318335</v>
          </cell>
          <cell r="Q327">
            <v>290029.67318335</v>
          </cell>
          <cell r="S327">
            <v>518100.48429785</v>
          </cell>
          <cell r="T327">
            <v>522198.80648489995</v>
          </cell>
          <cell r="U327">
            <v>531745.7418684</v>
          </cell>
          <cell r="V327">
            <v>541347.09997155</v>
          </cell>
          <cell r="W327">
            <v>587616.2508535499</v>
          </cell>
          <cell r="X327">
            <v>585388.6537429001</v>
          </cell>
          <cell r="Y327">
            <v>290029.67318335</v>
          </cell>
          <cell r="Z327">
            <v>290029.67318335</v>
          </cell>
          <cell r="AB327">
            <v>0</v>
          </cell>
          <cell r="AC327">
            <v>0</v>
          </cell>
          <cell r="AD327">
            <v>0</v>
          </cell>
          <cell r="AE327">
            <v>0</v>
          </cell>
          <cell r="AF327">
            <v>584329.3011551001</v>
          </cell>
          <cell r="AG327">
            <v>582026.6037779499</v>
          </cell>
          <cell r="AH327">
            <v>612395.7126130001</v>
          </cell>
          <cell r="AI327">
            <v>637944.1041788501</v>
          </cell>
        </row>
        <row r="328">
          <cell r="C328">
            <v>707</v>
          </cell>
          <cell r="I328" t="str">
            <v>Asia</v>
          </cell>
          <cell r="J328">
            <v>328205.75590650004</v>
          </cell>
          <cell r="K328">
            <v>332431.01762015</v>
          </cell>
          <cell r="L328">
            <v>343734.51466765</v>
          </cell>
          <cell r="M328">
            <v>333543.20664295</v>
          </cell>
          <cell r="N328">
            <v>352398.26188440004</v>
          </cell>
          <cell r="O328">
            <v>347139.90111</v>
          </cell>
          <cell r="P328">
            <v>167680.8963924</v>
          </cell>
          <cell r="Q328">
            <v>167680.8963924</v>
          </cell>
          <cell r="S328">
            <v>328205.75590650004</v>
          </cell>
          <cell r="T328">
            <v>332431.01762015</v>
          </cell>
          <cell r="U328">
            <v>343734.51466765</v>
          </cell>
          <cell r="V328">
            <v>333543.20664295</v>
          </cell>
          <cell r="W328">
            <v>352398.26188440004</v>
          </cell>
          <cell r="X328">
            <v>347139.90111</v>
          </cell>
          <cell r="Y328">
            <v>167680.8963924</v>
          </cell>
          <cell r="Z328">
            <v>167680.8963924</v>
          </cell>
          <cell r="AB328">
            <v>0</v>
          </cell>
          <cell r="AC328">
            <v>0</v>
          </cell>
          <cell r="AD328">
            <v>0</v>
          </cell>
          <cell r="AE328">
            <v>0</v>
          </cell>
          <cell r="AF328">
            <v>360013.3905888</v>
          </cell>
          <cell r="AG328">
            <v>357737.6522217</v>
          </cell>
          <cell r="AH328">
            <v>380706.66406595</v>
          </cell>
          <cell r="AI328">
            <v>437992.77429100004</v>
          </cell>
        </row>
        <row r="329">
          <cell r="C329">
            <v>708</v>
          </cell>
          <cell r="I329" t="str">
            <v>Asia (USD)</v>
          </cell>
          <cell r="J329">
            <v>431540.10368229996</v>
          </cell>
          <cell r="K329">
            <v>426722.2735065</v>
          </cell>
          <cell r="L329">
            <v>444178.33676314994</v>
          </cell>
          <cell r="M329">
            <v>436418.78555749997</v>
          </cell>
          <cell r="N329">
            <v>458288.67345875</v>
          </cell>
          <cell r="O329">
            <v>454376.81026824994</v>
          </cell>
          <cell r="P329">
            <v>221085.8127753</v>
          </cell>
          <cell r="Q329">
            <v>221085.8127753</v>
          </cell>
          <cell r="S329">
            <v>431540.10368229996</v>
          </cell>
          <cell r="T329">
            <v>426722.2735065</v>
          </cell>
          <cell r="U329">
            <v>444178.33676314994</v>
          </cell>
          <cell r="V329">
            <v>436418.78555749997</v>
          </cell>
          <cell r="W329">
            <v>458288.67345875</v>
          </cell>
          <cell r="X329">
            <v>454376.81026824994</v>
          </cell>
          <cell r="Y329">
            <v>221085.8127753</v>
          </cell>
          <cell r="Z329">
            <v>221085.8127753</v>
          </cell>
          <cell r="AB329">
            <v>0</v>
          </cell>
          <cell r="AC329">
            <v>0</v>
          </cell>
          <cell r="AD329">
            <v>0</v>
          </cell>
          <cell r="AE329">
            <v>0</v>
          </cell>
          <cell r="AF329">
            <v>471130.99540625</v>
          </cell>
          <cell r="AG329">
            <v>492504.424735</v>
          </cell>
          <cell r="AH329">
            <v>521215.6895541</v>
          </cell>
          <cell r="AI329">
            <v>547490.96789845</v>
          </cell>
        </row>
        <row r="330">
          <cell r="C330">
            <v>709</v>
          </cell>
          <cell r="I330" t="str">
            <v>Spain and France</v>
          </cell>
          <cell r="J330">
            <v>1476641.7104949998</v>
          </cell>
          <cell r="K330">
            <v>1480790.1608600002</v>
          </cell>
          <cell r="L330">
            <v>1465283.62713</v>
          </cell>
          <cell r="M330">
            <v>1409257.9186800001</v>
          </cell>
          <cell r="N330">
            <v>1358298.1095</v>
          </cell>
          <cell r="O330">
            <v>1308531.6595</v>
          </cell>
          <cell r="P330">
            <v>675594.7450000001</v>
          </cell>
          <cell r="Q330">
            <v>675594.7450000001</v>
          </cell>
          <cell r="S330">
            <v>1476641.7104949998</v>
          </cell>
          <cell r="T330">
            <v>1480790.1608600002</v>
          </cell>
          <cell r="U330">
            <v>1465283.62713</v>
          </cell>
          <cell r="V330">
            <v>1409257.9186800001</v>
          </cell>
          <cell r="W330">
            <v>1358298.1095</v>
          </cell>
          <cell r="X330">
            <v>1308531.6595</v>
          </cell>
          <cell r="Y330">
            <v>675594.7450000001</v>
          </cell>
          <cell r="Z330">
            <v>675594.7450000001</v>
          </cell>
          <cell r="AB330">
            <v>0</v>
          </cell>
          <cell r="AC330">
            <v>0</v>
          </cell>
          <cell r="AD330">
            <v>0</v>
          </cell>
          <cell r="AE330">
            <v>0</v>
          </cell>
          <cell r="AF330">
            <v>1127794.9560000002</v>
          </cell>
          <cell r="AG330">
            <v>1080298.76350785</v>
          </cell>
          <cell r="AH330">
            <v>861877.4821688</v>
          </cell>
          <cell r="AI330">
            <v>895176.60613005</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v>
          </cell>
          <cell r="M332">
            <v>204388.77322435</v>
          </cell>
          <cell r="N332">
            <v>224425.38206864998</v>
          </cell>
          <cell r="O332">
            <v>231934.5735312</v>
          </cell>
          <cell r="P332">
            <v>106967.19323805</v>
          </cell>
          <cell r="Q332">
            <v>106967.19323805</v>
          </cell>
          <cell r="S332">
            <v>200086.39853705</v>
          </cell>
          <cell r="T332">
            <v>208115.33588819997</v>
          </cell>
          <cell r="U332">
            <v>215788.22031835</v>
          </cell>
          <cell r="V332">
            <v>204388.77322435</v>
          </cell>
          <cell r="W332">
            <v>224425.38206864998</v>
          </cell>
          <cell r="X332">
            <v>231934.5735312</v>
          </cell>
          <cell r="Y332">
            <v>106967.19323805</v>
          </cell>
          <cell r="Z332">
            <v>106967.19323805</v>
          </cell>
          <cell r="AB332">
            <v>0</v>
          </cell>
          <cell r="AC332">
            <v>0</v>
          </cell>
          <cell r="AD332">
            <v>0</v>
          </cell>
          <cell r="AE332">
            <v>0</v>
          </cell>
          <cell r="AF332">
            <v>215253.41576499998</v>
          </cell>
          <cell r="AG332">
            <v>233103.33251885</v>
          </cell>
          <cell r="AH332">
            <v>266715.80797794997</v>
          </cell>
          <cell r="AI332">
            <v>310121.6989504</v>
          </cell>
        </row>
        <row r="333">
          <cell r="C333">
            <v>712</v>
          </cell>
          <cell r="I333" t="str">
            <v>New markets</v>
          </cell>
          <cell r="J333">
            <v>2689953.3492364</v>
          </cell>
          <cell r="K333">
            <v>2718128.32085325</v>
          </cell>
          <cell r="L333">
            <v>2732690.1039843997</v>
          </cell>
          <cell r="M333">
            <v>2664812.4985188497</v>
          </cell>
          <cell r="N333">
            <v>2707640.5043065995</v>
          </cell>
          <cell r="O333">
            <v>2656520.2878840994</v>
          </cell>
          <cell r="P333">
            <v>1334271.5078138</v>
          </cell>
          <cell r="Q333">
            <v>1334271.5078138</v>
          </cell>
          <cell r="S333">
            <v>2689953.3492364</v>
          </cell>
          <cell r="T333">
            <v>2718128.32085325</v>
          </cell>
          <cell r="U333">
            <v>2732690.1039843997</v>
          </cell>
          <cell r="V333">
            <v>2664812.4985188497</v>
          </cell>
          <cell r="W333">
            <v>2707640.5043065995</v>
          </cell>
          <cell r="X333">
            <v>2656520.2878840994</v>
          </cell>
          <cell r="Y333">
            <v>1334271.5078138</v>
          </cell>
          <cell r="Z333">
            <v>1334271.5078138</v>
          </cell>
          <cell r="AB333">
            <v>0</v>
          </cell>
          <cell r="AC333">
            <v>0</v>
          </cell>
          <cell r="AD333">
            <v>0</v>
          </cell>
          <cell r="AE333">
            <v>0</v>
          </cell>
          <cell r="AF333">
            <v>2473551.5635089</v>
          </cell>
          <cell r="AG333">
            <v>2444549.85202635</v>
          </cell>
          <cell r="AH333">
            <v>2323554.1668257</v>
          </cell>
          <cell r="AI333">
            <v>2504536.1835503</v>
          </cell>
        </row>
        <row r="334">
          <cell r="C334">
            <v>713</v>
          </cell>
          <cell r="H334" t="str">
            <v>M</v>
          </cell>
          <cell r="I334" t="str">
            <v>Avg capital excl. r.r. &amp; r.d.b.p. in units</v>
          </cell>
          <cell r="J334">
            <v>24392471.950704068</v>
          </cell>
          <cell r="K334">
            <v>24706519.452624068</v>
          </cell>
          <cell r="L334">
            <v>24576332.93532311</v>
          </cell>
          <cell r="M334">
            <v>24350480.11648431</v>
          </cell>
          <cell r="N334">
            <v>24674588.95286101</v>
          </cell>
          <cell r="O334">
            <v>24263126.306109164</v>
          </cell>
          <cell r="P334">
            <v>12178576.705927555</v>
          </cell>
          <cell r="Q334">
            <v>12178576.705927555</v>
          </cell>
          <cell r="S334">
            <v>24392471.950704068</v>
          </cell>
          <cell r="T334">
            <v>24706519.452624068</v>
          </cell>
          <cell r="U334">
            <v>24576332.93532311</v>
          </cell>
          <cell r="V334">
            <v>24350480.11648431</v>
          </cell>
          <cell r="W334">
            <v>24674588.95286101</v>
          </cell>
          <cell r="X334">
            <v>24263126.306109164</v>
          </cell>
          <cell r="Y334">
            <v>12178576.705927555</v>
          </cell>
          <cell r="Z334">
            <v>12178576.705927555</v>
          </cell>
          <cell r="AB334">
            <v>0</v>
          </cell>
          <cell r="AC334">
            <v>0</v>
          </cell>
          <cell r="AD334">
            <v>0</v>
          </cell>
          <cell r="AE334">
            <v>0</v>
          </cell>
          <cell r="AF334">
            <v>24124289.87811051</v>
          </cell>
          <cell r="AG334">
            <v>24615580.789622255</v>
          </cell>
          <cell r="AH334">
            <v>24202045.859475553</v>
          </cell>
          <cell r="AI334">
            <v>24148198.78747505</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v>
          </cell>
          <cell r="K337">
            <v>2328689.6224684</v>
          </cell>
          <cell r="L337">
            <v>2309344.7337001</v>
          </cell>
          <cell r="M337">
            <v>2092876.9720017</v>
          </cell>
          <cell r="N337">
            <v>1859733.665523</v>
          </cell>
          <cell r="O337">
            <v>1809016.0782059</v>
          </cell>
          <cell r="S337">
            <v>2446177.8176667</v>
          </cell>
          <cell r="T337">
            <v>2328689.6224684</v>
          </cell>
          <cell r="U337">
            <v>2309344.7337001</v>
          </cell>
          <cell r="V337">
            <v>2092876.9720017</v>
          </cell>
          <cell r="W337">
            <v>1859733.665523</v>
          </cell>
          <cell r="X337">
            <v>1809016.0782059</v>
          </cell>
          <cell r="AB337">
            <v>2360814.2043711</v>
          </cell>
          <cell r="AC337">
            <v>2271200.8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v>
          </cell>
          <cell r="K349">
            <v>2328689.6224684</v>
          </cell>
          <cell r="L349">
            <v>2309344.7337001</v>
          </cell>
          <cell r="M349">
            <v>2092876.9720017</v>
          </cell>
          <cell r="N349">
            <v>1859733.665523</v>
          </cell>
          <cell r="O349">
            <v>1809016.0782059</v>
          </cell>
          <cell r="P349">
            <v>0</v>
          </cell>
          <cell r="Q349">
            <v>0</v>
          </cell>
          <cell r="S349">
            <v>2446177.8176667</v>
          </cell>
          <cell r="T349">
            <v>2328689.6224684</v>
          </cell>
          <cell r="U349">
            <v>2309344.7337001</v>
          </cell>
          <cell r="V349">
            <v>2092876.9720017</v>
          </cell>
          <cell r="W349">
            <v>1859733.665523</v>
          </cell>
          <cell r="X349">
            <v>1809016.0782059</v>
          </cell>
          <cell r="Y349">
            <v>0</v>
          </cell>
          <cell r="Z349">
            <v>0</v>
          </cell>
          <cell r="AB349">
            <v>2360814.2043711</v>
          </cell>
          <cell r="AC349">
            <v>2271200.8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v>
          </cell>
          <cell r="K350">
            <v>198892.1282713</v>
          </cell>
          <cell r="L350">
            <v>395234.3567693</v>
          </cell>
          <cell r="M350">
            <v>328983.6164914</v>
          </cell>
          <cell r="N350">
            <v>274230.2001284</v>
          </cell>
          <cell r="O350">
            <v>135672.7440607</v>
          </cell>
          <cell r="S350">
            <v>-7166.77930419997</v>
          </cell>
          <cell r="T350">
            <v>198892.1282713</v>
          </cell>
          <cell r="U350">
            <v>395234.3567693</v>
          </cell>
          <cell r="V350">
            <v>328983.6164914</v>
          </cell>
          <cell r="W350">
            <v>274230.2001284</v>
          </cell>
          <cell r="X350">
            <v>135672.7440607</v>
          </cell>
          <cell r="AB350">
            <v>9314.43537239998</v>
          </cell>
          <cell r="AD350">
            <v>328983.6164914</v>
          </cell>
        </row>
        <row r="351">
          <cell r="C351">
            <v>815</v>
          </cell>
          <cell r="H351" t="str">
            <v>P</v>
          </cell>
          <cell r="I351" t="str">
            <v>Avg capital  - Run off businesses</v>
          </cell>
          <cell r="J351">
            <v>2404569.8390530003</v>
          </cell>
          <cell r="K351">
            <v>2448855.1952416</v>
          </cell>
          <cell r="L351">
            <v>2537353.86510645</v>
          </cell>
          <cell r="M351">
            <v>2395994.6141183</v>
          </cell>
          <cell r="N351">
            <v>2277912.2270722496</v>
          </cell>
          <cell r="O351">
            <v>2183274.7053798498</v>
          </cell>
          <cell r="P351">
            <v>1210930.29424655</v>
          </cell>
          <cell r="Q351">
            <v>1210930.29424655</v>
          </cell>
          <cell r="S351">
            <v>2404569.8390530003</v>
          </cell>
          <cell r="T351">
            <v>2448855.1952416</v>
          </cell>
          <cell r="U351">
            <v>2537353.86510645</v>
          </cell>
          <cell r="V351">
            <v>2395994.6141183</v>
          </cell>
          <cell r="W351">
            <v>2277912.2270722496</v>
          </cell>
          <cell r="X351">
            <v>2183274.7053798498</v>
          </cell>
          <cell r="Y351">
            <v>1210930.29424655</v>
          </cell>
          <cell r="Z351">
            <v>1210930.29424655</v>
          </cell>
          <cell r="AB351">
            <v>0</v>
          </cell>
          <cell r="AC351">
            <v>2320664.7198717496</v>
          </cell>
          <cell r="AD351">
            <v>2395994.6141183</v>
          </cell>
          <cell r="AE351">
            <v>1210930.29424655</v>
          </cell>
          <cell r="AF351">
            <v>2146725.2942091</v>
          </cell>
          <cell r="AG351">
            <v>2108827.2</v>
          </cell>
          <cell r="AH351">
            <v>1824490</v>
          </cell>
          <cell r="AI351">
            <v>1602598.4</v>
          </cell>
        </row>
        <row r="352">
          <cell r="C352">
            <v>816</v>
          </cell>
          <cell r="H352" t="str">
            <v>Q</v>
          </cell>
          <cell r="I352" t="str">
            <v>Avg capital excl. r.r. - Run off businesses</v>
          </cell>
          <cell r="J352">
            <v>2403496.0110189</v>
          </cell>
          <cell r="K352">
            <v>2344751.9134197496</v>
          </cell>
          <cell r="L352">
            <v>2335079.4690356</v>
          </cell>
          <cell r="M352">
            <v>2226845.5881864</v>
          </cell>
          <cell r="N352">
            <v>1976305.31876235</v>
          </cell>
          <cell r="O352">
            <v>1950946.5251038</v>
          </cell>
          <cell r="P352">
            <v>1046438.48600085</v>
          </cell>
          <cell r="Q352">
            <v>1046438.48600085</v>
          </cell>
          <cell r="S352">
            <v>2403496.0110189</v>
          </cell>
          <cell r="T352">
            <v>2344751.9134197496</v>
          </cell>
          <cell r="U352">
            <v>2335079.4690356</v>
          </cell>
          <cell r="V352">
            <v>2226845.5881864</v>
          </cell>
          <cell r="W352">
            <v>1976305.31876235</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v>
          </cell>
          <cell r="AH352">
            <v>1824490</v>
          </cell>
          <cell r="AI352">
            <v>1602598.4</v>
          </cell>
        </row>
        <row r="353">
          <cell r="I353" t="str">
            <v>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v>
          </cell>
          <cell r="M355">
            <v>12434504.60944959</v>
          </cell>
          <cell r="N355">
            <v>13266184.705666889</v>
          </cell>
          <cell r="O355">
            <v>12806196.87031659</v>
          </cell>
          <cell r="P355">
            <v>0</v>
          </cell>
          <cell r="Q355">
            <v>0</v>
          </cell>
          <cell r="S355">
            <v>12410959.891266692</v>
          </cell>
          <cell r="T355">
            <v>13018532.849549793</v>
          </cell>
          <cell r="U355">
            <v>12604352.19004099</v>
          </cell>
          <cell r="V355">
            <v>12434504.60944959</v>
          </cell>
          <cell r="W355">
            <v>13266184.705666889</v>
          </cell>
          <cell r="X355">
            <v>12806196.87031659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v>
          </cell>
          <cell r="AI355">
            <v>13722956.231375901</v>
          </cell>
        </row>
        <row r="356">
          <cell r="C356">
            <v>902</v>
          </cell>
          <cell r="I356" t="str">
            <v>Americas (USD)</v>
          </cell>
          <cell r="J356">
            <v>16529404.084771901</v>
          </cell>
          <cell r="K356">
            <v>16523463.633931503</v>
          </cell>
          <cell r="L356">
            <v>16217164.2231326</v>
          </cell>
          <cell r="M356">
            <v>16395355.861967903</v>
          </cell>
          <cell r="N356">
            <v>17036770.0019886</v>
          </cell>
          <cell r="O356">
            <v>16648457.775049102</v>
          </cell>
          <cell r="P356">
            <v>0</v>
          </cell>
          <cell r="Q356">
            <v>0</v>
          </cell>
          <cell r="S356">
            <v>16529404.084771901</v>
          </cell>
          <cell r="T356">
            <v>16523463.633931503</v>
          </cell>
          <cell r="U356">
            <v>16217164.2231326</v>
          </cell>
          <cell r="V356">
            <v>16395355.861967903</v>
          </cell>
          <cell r="W356">
            <v>17036770.0019886</v>
          </cell>
          <cell r="X356">
            <v>16648457.775049102</v>
          </cell>
          <cell r="Y356">
            <v>0</v>
          </cell>
          <cell r="Z356">
            <v>0</v>
          </cell>
          <cell r="AB356">
            <v>16389834.856488701</v>
          </cell>
          <cell r="AC356">
            <v>16118056.0735532</v>
          </cell>
          <cell r="AD356">
            <v>16395355.861967903</v>
          </cell>
          <cell r="AE356">
            <v>0</v>
          </cell>
          <cell r="AF356">
            <v>16418789.3307584</v>
          </cell>
          <cell r="AG356">
            <v>16685932.761054698</v>
          </cell>
          <cell r="AH356">
            <v>16871876.1581159</v>
          </cell>
          <cell r="AI356">
            <v>17153695.2892466</v>
          </cell>
        </row>
        <row r="357">
          <cell r="C357">
            <v>903</v>
          </cell>
          <cell r="I357" t="str">
            <v>The Netherlands</v>
          </cell>
          <cell r="J357">
            <v>3802758.61039</v>
          </cell>
          <cell r="K357">
            <v>3762802.51443</v>
          </cell>
          <cell r="L357">
            <v>3816232.84524</v>
          </cell>
          <cell r="M357">
            <v>3935699.4326699995</v>
          </cell>
          <cell r="N357">
            <v>3993306.9027199997</v>
          </cell>
          <cell r="O357">
            <v>3768673.22781</v>
          </cell>
          <cell r="P357">
            <v>0</v>
          </cell>
          <cell r="Q357">
            <v>0</v>
          </cell>
          <cell r="S357">
            <v>3802758.61039</v>
          </cell>
          <cell r="T357">
            <v>3762802.51443</v>
          </cell>
          <cell r="U357">
            <v>3816232.84524</v>
          </cell>
          <cell r="V357">
            <v>3935699.4326699995</v>
          </cell>
          <cell r="W357">
            <v>3993306.9027199997</v>
          </cell>
          <cell r="X357">
            <v>3768673.22781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3184032.437390024</v>
          </cell>
          <cell r="L358">
            <v>3274631.0539929196</v>
          </cell>
          <cell r="M358">
            <v>3225529.3821062203</v>
          </cell>
          <cell r="N358">
            <v>3111159.2420125203</v>
          </cell>
          <cell r="O358">
            <v>3125813.478931224</v>
          </cell>
          <cell r="P358">
            <v>0</v>
          </cell>
          <cell r="Q358">
            <v>0</v>
          </cell>
          <cell r="S358">
            <v>3062416.0439085243</v>
          </cell>
          <cell r="T358">
            <v>3184032.437390024</v>
          </cell>
          <cell r="U358">
            <v>3274631.0539929196</v>
          </cell>
          <cell r="V358">
            <v>3225529.3821062203</v>
          </cell>
          <cell r="W358">
            <v>3111159.2420125203</v>
          </cell>
          <cell r="X358">
            <v>3125813.478931224</v>
          </cell>
          <cell r="Y358">
            <v>0</v>
          </cell>
          <cell r="Z358">
            <v>0</v>
          </cell>
          <cell r="AB358">
            <v>3014660.011656724</v>
          </cell>
          <cell r="AC358">
            <v>3062359.433034123</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v>
          </cell>
          <cell r="K359">
            <v>2576101.249</v>
          </cell>
          <cell r="L359">
            <v>2608800.688</v>
          </cell>
          <cell r="M359">
            <v>2616127.24</v>
          </cell>
          <cell r="N359">
            <v>2630692.375</v>
          </cell>
          <cell r="O359">
            <v>2678716.871</v>
          </cell>
          <cell r="P359">
            <v>0</v>
          </cell>
          <cell r="Q359">
            <v>0</v>
          </cell>
          <cell r="S359">
            <v>2552421.379</v>
          </cell>
          <cell r="T359">
            <v>2576101.249</v>
          </cell>
          <cell r="U359">
            <v>2608800.688</v>
          </cell>
          <cell r="V359">
            <v>2616127.24</v>
          </cell>
          <cell r="W359">
            <v>2630692.375</v>
          </cell>
          <cell r="X359">
            <v>2678716.871</v>
          </cell>
          <cell r="Y359">
            <v>0</v>
          </cell>
          <cell r="Z359">
            <v>0</v>
          </cell>
          <cell r="AB359">
            <v>2518042.893</v>
          </cell>
          <cell r="AC359">
            <v>2511034</v>
          </cell>
          <cell r="AD359">
            <v>2616127.24</v>
          </cell>
          <cell r="AE359">
            <v>0</v>
          </cell>
          <cell r="AF359">
            <v>2739528</v>
          </cell>
          <cell r="AG359">
            <v>2542677</v>
          </cell>
          <cell r="AH359">
            <v>2379528</v>
          </cell>
          <cell r="AI359">
            <v>2321809</v>
          </cell>
        </row>
        <row r="360">
          <cell r="C360">
            <v>906</v>
          </cell>
          <cell r="I360" t="str">
            <v>Central Eastern Europe</v>
          </cell>
          <cell r="J360">
            <v>533566.1150193</v>
          </cell>
          <cell r="K360">
            <v>541762.7593933999</v>
          </cell>
          <cell r="L360">
            <v>560856.6301604</v>
          </cell>
          <cell r="M360">
            <v>580059.3463667</v>
          </cell>
          <cell r="N360">
            <v>595173.1553404</v>
          </cell>
          <cell r="O360">
            <v>590717.9611191001</v>
          </cell>
          <cell r="P360">
            <v>0</v>
          </cell>
          <cell r="Q360">
            <v>0</v>
          </cell>
          <cell r="S360">
            <v>533566.1150193</v>
          </cell>
          <cell r="T360">
            <v>541762.7593933999</v>
          </cell>
          <cell r="U360">
            <v>560856.6301604</v>
          </cell>
          <cell r="V360">
            <v>580059.3463667</v>
          </cell>
          <cell r="W360">
            <v>595173.1553404</v>
          </cell>
          <cell r="X360">
            <v>590717.9611191001</v>
          </cell>
          <cell r="Y360">
            <v>0</v>
          </cell>
          <cell r="Z360">
            <v>0</v>
          </cell>
          <cell r="AB360">
            <v>502634.85357639997</v>
          </cell>
          <cell r="AC360">
            <v>566183.286035</v>
          </cell>
          <cell r="AD360">
            <v>580059.3463667</v>
          </cell>
          <cell r="AE360">
            <v>0</v>
          </cell>
          <cell r="AF360">
            <v>588599.2559435001</v>
          </cell>
          <cell r="AG360">
            <v>597869.9215209</v>
          </cell>
          <cell r="AH360">
            <v>626921.5037051</v>
          </cell>
          <cell r="AI360">
            <v>648966.7046526</v>
          </cell>
        </row>
        <row r="361">
          <cell r="C361">
            <v>907</v>
          </cell>
          <cell r="I361" t="str">
            <v>Asia</v>
          </cell>
          <cell r="J361">
            <v>324686.8913119</v>
          </cell>
          <cell r="K361">
            <v>333137.41473920003</v>
          </cell>
          <cell r="L361">
            <v>355744.4088342</v>
          </cell>
          <cell r="M361">
            <v>335361.7927848</v>
          </cell>
          <cell r="N361">
            <v>369434.74214600003</v>
          </cell>
          <cell r="O361">
            <v>358918.0094878</v>
          </cell>
          <cell r="P361">
            <v>0</v>
          </cell>
          <cell r="Q361">
            <v>0</v>
          </cell>
          <cell r="S361">
            <v>324686.8913119</v>
          </cell>
          <cell r="T361">
            <v>333137.41473920003</v>
          </cell>
          <cell r="U361">
            <v>355744.4088342</v>
          </cell>
          <cell r="V361">
            <v>335361.7927848</v>
          </cell>
          <cell r="W361">
            <v>369434.74214600003</v>
          </cell>
          <cell r="X361">
            <v>358918.0094878</v>
          </cell>
          <cell r="Y361">
            <v>0</v>
          </cell>
          <cell r="Z361">
            <v>0</v>
          </cell>
          <cell r="AB361">
            <v>331724.6204659</v>
          </cell>
          <cell r="AC361">
            <v>363154.2544242</v>
          </cell>
          <cell r="AD361">
            <v>335361.7927848</v>
          </cell>
          <cell r="AE361">
            <v>0</v>
          </cell>
          <cell r="AF361">
            <v>384664.98839280003</v>
          </cell>
          <cell r="AG361">
            <v>352321.0500192</v>
          </cell>
          <cell r="AH361">
            <v>409092.27811270003</v>
          </cell>
          <cell r="AI361">
            <v>466893.27046930004</v>
          </cell>
        </row>
        <row r="362">
          <cell r="C362">
            <v>908</v>
          </cell>
          <cell r="I362" t="str">
            <v>Asia (USD)</v>
          </cell>
          <cell r="J362">
            <v>432414.2618002</v>
          </cell>
          <cell r="K362">
            <v>422778.6014486</v>
          </cell>
          <cell r="L362">
            <v>457690.72796189995</v>
          </cell>
          <cell r="M362">
            <v>442171.6255506</v>
          </cell>
          <cell r="N362">
            <v>474405.73608269996</v>
          </cell>
          <cell r="O362">
            <v>466581.99505529995</v>
          </cell>
          <cell r="P362">
            <v>0</v>
          </cell>
          <cell r="Q362">
            <v>0</v>
          </cell>
          <cell r="S362">
            <v>432414.2618002</v>
          </cell>
          <cell r="T362">
            <v>422778.6014486</v>
          </cell>
          <cell r="U362">
            <v>457690.72796189995</v>
          </cell>
          <cell r="V362">
            <v>442171.6255506</v>
          </cell>
          <cell r="W362">
            <v>474405.73608269996</v>
          </cell>
          <cell r="X362">
            <v>466581.99505529995</v>
          </cell>
          <cell r="Y362">
            <v>0</v>
          </cell>
          <cell r="Z362">
            <v>0</v>
          </cell>
          <cell r="AB362">
            <v>430665.9455189</v>
          </cell>
          <cell r="AC362">
            <v>453942.8180354</v>
          </cell>
          <cell r="AD362">
            <v>442171.6255506</v>
          </cell>
          <cell r="AE362">
            <v>0</v>
          </cell>
          <cell r="AF362">
            <v>500090.3652619</v>
          </cell>
          <cell r="AG362">
            <v>531066.0314346</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v>
          </cell>
          <cell r="P363">
            <v>0</v>
          </cell>
          <cell r="Q363">
            <v>0</v>
          </cell>
          <cell r="S363">
            <v>1485958.2676299997</v>
          </cell>
          <cell r="T363">
            <v>1494255.16836</v>
          </cell>
          <cell r="U363">
            <v>1463242.1009</v>
          </cell>
          <cell r="V363">
            <v>1351189.4900000002</v>
          </cell>
          <cell r="W363">
            <v>1365407.1889999998</v>
          </cell>
          <cell r="X363">
            <v>1265874.289</v>
          </cell>
          <cell r="Y363">
            <v>0</v>
          </cell>
          <cell r="Z363">
            <v>0</v>
          </cell>
          <cell r="AB363">
            <v>1467324.54336</v>
          </cell>
          <cell r="AC363">
            <v>1312961</v>
          </cell>
          <cell r="AD363">
            <v>1351189.4900000002</v>
          </cell>
          <cell r="AE363">
            <v>0</v>
          </cell>
          <cell r="AF363">
            <v>904401.262</v>
          </cell>
          <cell r="AG363">
            <v>847636.5270157</v>
          </cell>
          <cell r="AH363">
            <v>876118.4373219</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236733.2806641</v>
          </cell>
          <cell r="M365">
            <v>213934.3864761</v>
          </cell>
          <cell r="N365">
            <v>234916.2559179</v>
          </cell>
          <cell r="O365">
            <v>249937.638843</v>
          </cell>
          <cell r="P365">
            <v>0</v>
          </cell>
          <cell r="Q365">
            <v>0</v>
          </cell>
          <cell r="S365">
            <v>205329.6371015</v>
          </cell>
          <cell r="T365">
            <v>221387.51180379998</v>
          </cell>
          <cell r="U365">
            <v>236733.2806641</v>
          </cell>
          <cell r="V365">
            <v>213934.3864761</v>
          </cell>
          <cell r="W365">
            <v>234916.2559179</v>
          </cell>
          <cell r="X365">
            <v>249937.638843</v>
          </cell>
          <cell r="Y365">
            <v>0</v>
          </cell>
          <cell r="Z365">
            <v>0</v>
          </cell>
          <cell r="AB365">
            <v>194843.1599726</v>
          </cell>
          <cell r="AC365">
            <v>218601.27407639998</v>
          </cell>
          <cell r="AD365">
            <v>213934.3864761</v>
          </cell>
          <cell r="AE365">
            <v>0</v>
          </cell>
          <cell r="AF365">
            <v>216572.32331059998</v>
          </cell>
          <cell r="AG365">
            <v>247605.3909613</v>
          </cell>
          <cell r="AH365">
            <v>285826.2249946</v>
          </cell>
          <cell r="AI365">
            <v>334417.1729062</v>
          </cell>
        </row>
        <row r="366">
          <cell r="C366">
            <v>912</v>
          </cell>
          <cell r="I366" t="str">
            <v>New markets</v>
          </cell>
          <cell r="J366">
            <v>2718825.9110627</v>
          </cell>
          <cell r="K366">
            <v>2775175.8542963997</v>
          </cell>
          <cell r="L366">
            <v>2804299.4205587</v>
          </cell>
          <cell r="M366">
            <v>2668543.0156276</v>
          </cell>
          <cell r="N366">
            <v>2746738.3424043</v>
          </cell>
          <cell r="O366">
            <v>2644500.8984498996</v>
          </cell>
          <cell r="P366">
            <v>0</v>
          </cell>
          <cell r="Q366">
            <v>0</v>
          </cell>
          <cell r="S366">
            <v>2718825.9110627</v>
          </cell>
          <cell r="T366">
            <v>2775175.8542963997</v>
          </cell>
          <cell r="U366">
            <v>2804299.4205587</v>
          </cell>
          <cell r="V366">
            <v>2668543.0156276</v>
          </cell>
          <cell r="W366">
            <v>2746738.3424043</v>
          </cell>
          <cell r="X366">
            <v>2644500.8984498996</v>
          </cell>
          <cell r="Y366">
            <v>0</v>
          </cell>
          <cell r="Z366">
            <v>0</v>
          </cell>
          <cell r="AB366">
            <v>2661080.1773749</v>
          </cell>
          <cell r="AC366">
            <v>2649882.8145356</v>
          </cell>
          <cell r="AD366">
            <v>2668543.0156276</v>
          </cell>
          <cell r="AE366">
            <v>0</v>
          </cell>
          <cell r="AF366">
            <v>2278560.8296469</v>
          </cell>
          <cell r="AG366">
            <v>2239216.8895171</v>
          </cell>
          <cell r="AH366">
            <v>2407891.4441343</v>
          </cell>
          <cell r="AI366">
            <v>2601180.9229663</v>
          </cell>
        </row>
        <row r="367">
          <cell r="C367">
            <v>913</v>
          </cell>
          <cell r="H367" t="str">
            <v>R</v>
          </cell>
          <cell r="I367" t="str">
            <v>Total cap. excl. r.r. &amp; r.d.b.p. &amp; r.o.b. in units</v>
          </cell>
          <cell r="J367">
            <v>21994960.45662792</v>
          </cell>
          <cell r="K367">
            <v>22740543.655666217</v>
          </cell>
          <cell r="L367">
            <v>22499515.50983261</v>
          </cell>
          <cell r="M367">
            <v>22264276.43985341</v>
          </cell>
          <cell r="N367">
            <v>23117389.192803707</v>
          </cell>
          <cell r="O367">
            <v>22345184.47550772</v>
          </cell>
          <cell r="P367">
            <v>0</v>
          </cell>
          <cell r="Q367">
            <v>0</v>
          </cell>
          <cell r="S367">
            <v>21994960.45662792</v>
          </cell>
          <cell r="T367">
            <v>22740543.655666217</v>
          </cell>
          <cell r="U367">
            <v>22499515.50983261</v>
          </cell>
          <cell r="V367">
            <v>22264276.43985341</v>
          </cell>
          <cell r="W367">
            <v>23117389.192803707</v>
          </cell>
          <cell r="X367">
            <v>22345184.47550772</v>
          </cell>
          <cell r="Y367">
            <v>0</v>
          </cell>
          <cell r="Z367">
            <v>0</v>
          </cell>
          <cell r="AB367">
            <v>22105096.81270721</v>
          </cell>
          <cell r="AC367">
            <v>22629197.83090131</v>
          </cell>
          <cell r="AD367">
            <v>22264276.439853407</v>
          </cell>
          <cell r="AE367">
            <v>0</v>
          </cell>
          <cell r="AF367">
            <v>22015414.673349712</v>
          </cell>
          <cell r="AG367">
            <v>22384309.348343197</v>
          </cell>
          <cell r="AH367">
            <v>22370802.370607905</v>
          </cell>
          <cell r="AI367">
            <v>22720398.4043422</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12529127.46282759</v>
          </cell>
          <cell r="N370">
            <v>12857795.65003769</v>
          </cell>
          <cell r="O370">
            <v>12627801.732362539</v>
          </cell>
          <cell r="P370">
            <v>6217252.304724795</v>
          </cell>
          <cell r="Q370">
            <v>6217252.304724795</v>
          </cell>
          <cell r="R370">
            <v>6311875.158102794</v>
          </cell>
          <cell r="S370">
            <v>12517355.10373614</v>
          </cell>
          <cell r="T370">
            <v>12821141.58287769</v>
          </cell>
          <cell r="U370">
            <v>12614051.253123289</v>
          </cell>
          <cell r="V370">
            <v>12529127.46282759</v>
          </cell>
          <cell r="W370">
            <v>12857795.65003769</v>
          </cell>
          <cell r="X370">
            <v>12627801.732362539</v>
          </cell>
          <cell r="Y370">
            <v>6217252.304724795</v>
          </cell>
          <cell r="Z370">
            <v>6217252.304724795</v>
          </cell>
          <cell r="AB370">
            <v>0</v>
          </cell>
          <cell r="AC370">
            <v>0</v>
          </cell>
          <cell r="AD370">
            <v>0</v>
          </cell>
          <cell r="AE370">
            <v>0</v>
          </cell>
          <cell r="AF370">
            <v>12538975.23641884</v>
          </cell>
          <cell r="AG370">
            <v>13120949.896078844</v>
          </cell>
          <cell r="AH370">
            <v>13423123.567649849</v>
          </cell>
          <cell r="AI370">
            <v>13610228.57892475</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v>
          </cell>
          <cell r="Q371">
            <v>8197677.930983951</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v>
          </cell>
          <cell r="Z371">
            <v>8197677.930983951</v>
          </cell>
          <cell r="AB371">
            <v>0</v>
          </cell>
          <cell r="AC371">
            <v>0</v>
          </cell>
          <cell r="AD371">
            <v>0</v>
          </cell>
          <cell r="AE371">
            <v>0</v>
          </cell>
          <cell r="AF371">
            <v>16416895.98484835</v>
          </cell>
          <cell r="AG371">
            <v>16401994.41730395</v>
          </cell>
          <cell r="AH371">
            <v>16778904.4595853</v>
          </cell>
          <cell r="AI371">
            <v>17012785.72368125</v>
          </cell>
        </row>
        <row r="372">
          <cell r="C372">
            <v>1003</v>
          </cell>
          <cell r="I372" t="str">
            <v>The Netherlands</v>
          </cell>
          <cell r="J372">
            <v>3743129.45893</v>
          </cell>
          <cell r="K372">
            <v>3723151.4109500004</v>
          </cell>
          <cell r="L372">
            <v>3749866.576355</v>
          </cell>
          <cell r="M372">
            <v>3809599.87007</v>
          </cell>
          <cell r="N372">
            <v>3964503.167695</v>
          </cell>
          <cell r="O372">
            <v>3852186.33024</v>
          </cell>
          <cell r="P372">
            <v>1967849.7163349998</v>
          </cell>
          <cell r="Q372">
            <v>1967849.7163349998</v>
          </cell>
          <cell r="R372">
            <v>1902803.1537350002</v>
          </cell>
          <cell r="S372">
            <v>3743129.45893</v>
          </cell>
          <cell r="T372">
            <v>3723151.4109500004</v>
          </cell>
          <cell r="U372">
            <v>3749866.576355</v>
          </cell>
          <cell r="V372">
            <v>3809599.87007</v>
          </cell>
          <cell r="W372">
            <v>3964503.167695</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v>
          </cell>
          <cell r="K373">
            <v>3099346.224523374</v>
          </cell>
          <cell r="L373">
            <v>3144645.532824822</v>
          </cell>
          <cell r="M373">
            <v>3120094.696881472</v>
          </cell>
          <cell r="N373">
            <v>3168344.3120593703</v>
          </cell>
          <cell r="O373">
            <v>3175671.430518722</v>
          </cell>
          <cell r="P373">
            <v>1612764.6910531102</v>
          </cell>
          <cell r="Q373">
            <v>1612764.6910531102</v>
          </cell>
          <cell r="R373">
            <v>1507330.005828362</v>
          </cell>
          <cell r="S373">
            <v>3038538.027782624</v>
          </cell>
          <cell r="T373">
            <v>3099346.224523374</v>
          </cell>
          <cell r="U373">
            <v>3144645.532824822</v>
          </cell>
          <cell r="V373">
            <v>3120094.696881472</v>
          </cell>
          <cell r="W373">
            <v>3168344.3120593703</v>
          </cell>
          <cell r="X373">
            <v>3175671.430518722</v>
          </cell>
          <cell r="Y373">
            <v>1612764.6910531102</v>
          </cell>
          <cell r="Z373">
            <v>1612764.6910531102</v>
          </cell>
          <cell r="AB373">
            <v>0</v>
          </cell>
          <cell r="AC373">
            <v>0</v>
          </cell>
          <cell r="AD373">
            <v>0</v>
          </cell>
          <cell r="AE373">
            <v>0</v>
          </cell>
          <cell r="AF373">
            <v>3219073.375884372</v>
          </cell>
          <cell r="AG373">
            <v>3120352.8415170615</v>
          </cell>
          <cell r="AH373">
            <v>3076378.125</v>
          </cell>
          <cell r="AI373">
            <v>2938335.625</v>
          </cell>
        </row>
        <row r="374">
          <cell r="C374">
            <v>1005</v>
          </cell>
          <cell r="I374" t="str">
            <v>United Kingdom (GBP)</v>
          </cell>
          <cell r="J374">
            <v>2535232.136</v>
          </cell>
          <cell r="K374">
            <v>2547072.071</v>
          </cell>
          <cell r="L374">
            <v>2563421.7905</v>
          </cell>
          <cell r="M374">
            <v>2567085.0665</v>
          </cell>
          <cell r="N374">
            <v>2623409.8075</v>
          </cell>
          <cell r="O374">
            <v>2647422.0555</v>
          </cell>
          <cell r="P374">
            <v>1437113.62</v>
          </cell>
          <cell r="Q374">
            <v>1437113.62</v>
          </cell>
          <cell r="R374">
            <v>1259021.4465</v>
          </cell>
          <cell r="S374">
            <v>2535232.136</v>
          </cell>
          <cell r="T374">
            <v>2547072.071</v>
          </cell>
          <cell r="U374">
            <v>2563421.7905</v>
          </cell>
          <cell r="V374">
            <v>2567085.0665</v>
          </cell>
          <cell r="W374">
            <v>2623409.8075</v>
          </cell>
          <cell r="X374">
            <v>2647422.0555</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518100.48429785</v>
          </cell>
          <cell r="K375">
            <v>522198.80648489995</v>
          </cell>
          <cell r="L375">
            <v>531745.7418684</v>
          </cell>
          <cell r="M375">
            <v>541347.09997155</v>
          </cell>
          <cell r="N375">
            <v>587616.2508535499</v>
          </cell>
          <cell r="O375">
            <v>585388.6537429001</v>
          </cell>
          <cell r="P375">
            <v>290029.67318335</v>
          </cell>
          <cell r="Q375">
            <v>290029.67318335</v>
          </cell>
          <cell r="R375">
            <v>251317.42678819998</v>
          </cell>
          <cell r="S375">
            <v>518100.48429785</v>
          </cell>
          <cell r="T375">
            <v>522198.80648489995</v>
          </cell>
          <cell r="U375">
            <v>531745.7418684</v>
          </cell>
          <cell r="V375">
            <v>541347.09997155</v>
          </cell>
          <cell r="W375">
            <v>587616.2508535499</v>
          </cell>
          <cell r="X375">
            <v>585388.6537429001</v>
          </cell>
          <cell r="Y375">
            <v>290029.67318335</v>
          </cell>
          <cell r="Z375">
            <v>290029.67318335</v>
          </cell>
          <cell r="AB375">
            <v>0</v>
          </cell>
          <cell r="AC375">
            <v>0</v>
          </cell>
          <cell r="AD375">
            <v>0</v>
          </cell>
          <cell r="AE375">
            <v>0</v>
          </cell>
          <cell r="AF375">
            <v>584329.3011551001</v>
          </cell>
          <cell r="AG375">
            <v>582026.6037779499</v>
          </cell>
          <cell r="AH375">
            <v>612395.7126130001</v>
          </cell>
          <cell r="AI375">
            <v>637944.1041788501</v>
          </cell>
        </row>
        <row r="376">
          <cell r="C376">
            <v>1007</v>
          </cell>
          <cell r="I376" t="str">
            <v>Asia</v>
          </cell>
          <cell r="J376">
            <v>328205.75591169996</v>
          </cell>
          <cell r="K376">
            <v>332431.01762535004</v>
          </cell>
          <cell r="L376">
            <v>343734.51467285</v>
          </cell>
          <cell r="M376">
            <v>333543.20664815</v>
          </cell>
          <cell r="N376">
            <v>352398.26099595</v>
          </cell>
          <cell r="O376">
            <v>347139.90110160003</v>
          </cell>
          <cell r="P376">
            <v>167680.8963924</v>
          </cell>
          <cell r="Q376">
            <v>167680.8963924</v>
          </cell>
          <cell r="R376">
            <v>165862.31023295</v>
          </cell>
          <cell r="S376">
            <v>328205.75591169996</v>
          </cell>
          <cell r="T376">
            <v>332431.01762535004</v>
          </cell>
          <cell r="U376">
            <v>343734.51467285</v>
          </cell>
          <cell r="V376">
            <v>333543.20664815</v>
          </cell>
          <cell r="W376">
            <v>352398.26099595</v>
          </cell>
          <cell r="X376">
            <v>347139.90110160003</v>
          </cell>
          <cell r="Y376">
            <v>167680.8963924</v>
          </cell>
          <cell r="Z376">
            <v>167680.8963924</v>
          </cell>
          <cell r="AB376">
            <v>0</v>
          </cell>
          <cell r="AC376">
            <v>0</v>
          </cell>
          <cell r="AD376">
            <v>0</v>
          </cell>
          <cell r="AE376">
            <v>0</v>
          </cell>
          <cell r="AF376">
            <v>360013.3905888</v>
          </cell>
          <cell r="AG376">
            <v>357737.6522217</v>
          </cell>
          <cell r="AH376">
            <v>380706.66406595</v>
          </cell>
          <cell r="AI376">
            <v>437992.77429100004</v>
          </cell>
        </row>
        <row r="377">
          <cell r="C377">
            <v>1008</v>
          </cell>
          <cell r="I377" t="str">
            <v>Asia (USD)</v>
          </cell>
          <cell r="J377">
            <v>431540.10368229996</v>
          </cell>
          <cell r="K377">
            <v>426722.2735065</v>
          </cell>
          <cell r="L377">
            <v>444178.33676314994</v>
          </cell>
          <cell r="M377">
            <v>436418.78555749997</v>
          </cell>
          <cell r="N377">
            <v>458288.67345875</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v>
          </cell>
          <cell r="X377">
            <v>454376.81026824994</v>
          </cell>
          <cell r="Y377">
            <v>221085.8127753</v>
          </cell>
          <cell r="Z377">
            <v>221085.8127753</v>
          </cell>
          <cell r="AB377">
            <v>0</v>
          </cell>
          <cell r="AC377">
            <v>0</v>
          </cell>
          <cell r="AD377">
            <v>0</v>
          </cell>
          <cell r="AE377">
            <v>0</v>
          </cell>
          <cell r="AF377">
            <v>471130.99540625</v>
          </cell>
          <cell r="AG377">
            <v>492504.424735</v>
          </cell>
          <cell r="AH377">
            <v>521215.6895541</v>
          </cell>
          <cell r="AI377">
            <v>547490.96789845</v>
          </cell>
        </row>
        <row r="378">
          <cell r="C378">
            <v>1009</v>
          </cell>
          <cell r="I378" t="str">
            <v>Spain and France</v>
          </cell>
          <cell r="J378">
            <v>1476641.7104949998</v>
          </cell>
          <cell r="K378">
            <v>1480790.1608600002</v>
          </cell>
          <cell r="L378">
            <v>1465283.62713</v>
          </cell>
          <cell r="M378">
            <v>1409257.9186800001</v>
          </cell>
          <cell r="N378">
            <v>1358298.1095</v>
          </cell>
          <cell r="O378">
            <v>1308531.6595</v>
          </cell>
          <cell r="P378">
            <v>675594.7450000001</v>
          </cell>
          <cell r="Q378">
            <v>675594.7450000001</v>
          </cell>
          <cell r="R378">
            <v>733662.27168</v>
          </cell>
          <cell r="S378">
            <v>1476641.7104949998</v>
          </cell>
          <cell r="T378">
            <v>1480790.1608600002</v>
          </cell>
          <cell r="U378">
            <v>1465283.62713</v>
          </cell>
          <cell r="V378">
            <v>1409257.9186800001</v>
          </cell>
          <cell r="W378">
            <v>1358298.1095</v>
          </cell>
          <cell r="X378">
            <v>1308531.6595</v>
          </cell>
          <cell r="Y378">
            <v>675594.7450000001</v>
          </cell>
          <cell r="Z378">
            <v>675594.7450000001</v>
          </cell>
          <cell r="AB378">
            <v>0</v>
          </cell>
          <cell r="AC378">
            <v>0</v>
          </cell>
          <cell r="AD378">
            <v>0</v>
          </cell>
          <cell r="AE378">
            <v>0</v>
          </cell>
          <cell r="AF378">
            <v>1127794.9560000002</v>
          </cell>
          <cell r="AG378">
            <v>1080298.76350785</v>
          </cell>
          <cell r="AH378">
            <v>861877.4821688</v>
          </cell>
          <cell r="AI378">
            <v>895176.60613005</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v>
          </cell>
          <cell r="M380">
            <v>204388.77322435</v>
          </cell>
          <cell r="N380">
            <v>224425.38206864998</v>
          </cell>
          <cell r="O380">
            <v>231934.5735312</v>
          </cell>
          <cell r="P380">
            <v>106967.19323805</v>
          </cell>
          <cell r="Q380">
            <v>106967.19323805</v>
          </cell>
          <cell r="R380">
            <v>97421.5799863</v>
          </cell>
          <cell r="S380">
            <v>200086.39853705</v>
          </cell>
          <cell r="T380">
            <v>208115.33588819997</v>
          </cell>
          <cell r="U380">
            <v>215788.22031835</v>
          </cell>
          <cell r="V380">
            <v>204388.77322435</v>
          </cell>
          <cell r="W380">
            <v>224425.38206864998</v>
          </cell>
          <cell r="X380">
            <v>231934.5735312</v>
          </cell>
          <cell r="Y380">
            <v>106967.19323805</v>
          </cell>
          <cell r="Z380">
            <v>106967.19323805</v>
          </cell>
          <cell r="AB380">
            <v>0</v>
          </cell>
          <cell r="AC380">
            <v>0</v>
          </cell>
          <cell r="AD380">
            <v>0</v>
          </cell>
          <cell r="AE380">
            <v>0</v>
          </cell>
          <cell r="AF380">
            <v>215253.41576499998</v>
          </cell>
          <cell r="AG380">
            <v>233103.33251885</v>
          </cell>
          <cell r="AH380">
            <v>266715.80797794997</v>
          </cell>
          <cell r="AI380">
            <v>310121.6989504</v>
          </cell>
        </row>
        <row r="381">
          <cell r="C381">
            <v>1012</v>
          </cell>
          <cell r="I381" t="str">
            <v>New markets</v>
          </cell>
          <cell r="J381">
            <v>2689953.3492364</v>
          </cell>
          <cell r="K381">
            <v>2718128.32085325</v>
          </cell>
          <cell r="L381">
            <v>2732690.1039843997</v>
          </cell>
          <cell r="M381">
            <v>2664812.4985188497</v>
          </cell>
          <cell r="N381">
            <v>2707640.5043065995</v>
          </cell>
          <cell r="O381">
            <v>2656520.2878840994</v>
          </cell>
          <cell r="P381">
            <v>1334271.5078138</v>
          </cell>
          <cell r="Q381">
            <v>1334271.5078138</v>
          </cell>
          <cell r="R381">
            <v>1330540.08868745</v>
          </cell>
          <cell r="S381">
            <v>2689953.3492364</v>
          </cell>
          <cell r="T381">
            <v>2718128.32085325</v>
          </cell>
          <cell r="U381">
            <v>2732690.1039843997</v>
          </cell>
          <cell r="V381">
            <v>2664812.4985188497</v>
          </cell>
          <cell r="W381">
            <v>2707640.5043065995</v>
          </cell>
          <cell r="X381">
            <v>2656520.2878840994</v>
          </cell>
          <cell r="Y381">
            <v>1334271.5078138</v>
          </cell>
          <cell r="Z381">
            <v>1334271.5078138</v>
          </cell>
          <cell r="AB381">
            <v>0</v>
          </cell>
          <cell r="AC381">
            <v>0</v>
          </cell>
          <cell r="AD381">
            <v>0</v>
          </cell>
          <cell r="AE381">
            <v>0</v>
          </cell>
          <cell r="AF381">
            <v>2473551.5635089</v>
          </cell>
          <cell r="AG381">
            <v>2444549.85202635</v>
          </cell>
          <cell r="AH381">
            <v>2323554.1668257</v>
          </cell>
          <cell r="AI381">
            <v>2504536.1835503</v>
          </cell>
        </row>
        <row r="382">
          <cell r="C382">
            <v>1013</v>
          </cell>
          <cell r="H382" t="str">
            <v>S</v>
          </cell>
          <cell r="I382" t="str">
            <v>Avg cap. excl. r.r. &amp; r.d.b.p. &amp; r.o.b. in units</v>
          </cell>
          <cell r="J382">
            <v>21988975.939685166</v>
          </cell>
          <cell r="K382">
            <v>22361767.539204314</v>
          </cell>
          <cell r="L382">
            <v>22241253.466287512</v>
          </cell>
          <cell r="M382">
            <v>22123634.52829791</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22123634.52829791</v>
          </cell>
          <cell r="W382">
            <v>22698283.634098656</v>
          </cell>
          <cell r="X382">
            <v>22312179.781005364</v>
          </cell>
          <cell r="Y382">
            <v>11132138.219926704</v>
          </cell>
          <cell r="Z382">
            <v>11132138.219926704</v>
          </cell>
          <cell r="AB382">
            <v>0</v>
          </cell>
          <cell r="AC382">
            <v>0</v>
          </cell>
          <cell r="AD382">
            <v>0</v>
          </cell>
          <cell r="AE382">
            <v>0</v>
          </cell>
          <cell r="AF382">
            <v>22142056.39214711</v>
          </cell>
          <cell r="AG382">
            <v>22506753.58962225</v>
          </cell>
          <cell r="AH382">
            <v>22377555.859475553</v>
          </cell>
          <cell r="AI382">
            <v>22545600.38747505</v>
          </cell>
        </row>
        <row r="384">
          <cell r="C384">
            <v>1014</v>
          </cell>
          <cell r="H384" t="str">
            <v>S/M = T</v>
          </cell>
          <cell r="I384" t="str">
            <v>Ratio cap. excl. r.r. &amp; r.d.b.p. &amp; r.o.b. in units</v>
          </cell>
          <cell r="J384">
            <v>0.9014656646576762</v>
          </cell>
          <cell r="K384">
            <v>0.9050958222619772</v>
          </cell>
          <cell r="L384">
            <v>0.9049866603296445</v>
          </cell>
          <cell r="M384">
            <v>0.908550238946668</v>
          </cell>
          <cell r="N384">
            <v>0.9199052384403266</v>
          </cell>
          <cell r="O384">
            <v>0.9195921209620636</v>
          </cell>
          <cell r="P384">
            <v>0.9140754694683223</v>
          </cell>
          <cell r="Q384">
            <v>0.9140754694683223</v>
          </cell>
          <cell r="S384">
            <v>0.9014656646576762</v>
          </cell>
          <cell r="T384">
            <v>0.9050958222619772</v>
          </cell>
          <cell r="U384">
            <v>0.9049866603296445</v>
          </cell>
          <cell r="V384">
            <v>0.908550238946668</v>
          </cell>
          <cell r="W384">
            <v>0.9199052384403266</v>
          </cell>
          <cell r="X384">
            <v>0.9195921209620636</v>
          </cell>
          <cell r="Y384">
            <v>0.9140754694683223</v>
          </cell>
          <cell r="Z384">
            <v>0.9140754694683223</v>
          </cell>
          <cell r="AB384">
            <v>0</v>
          </cell>
          <cell r="AC384">
            <v>0</v>
          </cell>
          <cell r="AD384">
            <v>0</v>
          </cell>
          <cell r="AE384">
            <v>0</v>
          </cell>
          <cell r="AF384">
            <v>0.9178324628008219</v>
          </cell>
          <cell r="AG384">
            <v>0.9143295777571468</v>
          </cell>
          <cell r="AH384">
            <v>0.9246142243265902</v>
          </cell>
          <cell r="AI384">
            <v>0.9336348680038522</v>
          </cell>
        </row>
        <row r="387">
          <cell r="I387" t="str">
            <v>Return on Capital excl. r.r. &amp; r.d.b.p.</v>
          </cell>
        </row>
        <row r="388">
          <cell r="C388">
            <v>1101</v>
          </cell>
          <cell r="I388" t="str">
            <v>Americas</v>
          </cell>
          <cell r="J388">
            <v>0.057635269607401236</v>
          </cell>
          <cell r="K388">
            <v>0.06769054546280628</v>
          </cell>
          <cell r="L388">
            <v>0.07112680144786673</v>
          </cell>
          <cell r="M388">
            <v>0.07167380296806138</v>
          </cell>
          <cell r="N388">
            <v>0.060076710297684445</v>
          </cell>
          <cell r="O388">
            <v>0.07087285956255121</v>
          </cell>
          <cell r="P388" t="str">
            <v/>
          </cell>
          <cell r="Q388" t="str">
            <v/>
          </cell>
          <cell r="S388">
            <v>0.057635269607401236</v>
          </cell>
          <cell r="T388">
            <v>0.062197287631835824</v>
          </cell>
          <cell r="U388">
            <v>0.06578395287083152</v>
          </cell>
          <cell r="V388">
            <v>0.06791580981919956</v>
          </cell>
          <cell r="W388">
            <v>0.060076710297684445</v>
          </cell>
          <cell r="X388">
            <v>0.0660009189503917</v>
          </cell>
          <cell r="Y388" t="str">
            <v/>
          </cell>
          <cell r="Z388" t="str">
            <v/>
          </cell>
          <cell r="AF388">
            <v>0.06621332197067711</v>
          </cell>
          <cell r="AG388">
            <v>0.06535768341982351</v>
          </cell>
          <cell r="AH388">
            <v>0.06981579857885772</v>
          </cell>
          <cell r="AI388">
            <v>0.07601506981605304</v>
          </cell>
        </row>
        <row r="389">
          <cell r="C389">
            <v>1102</v>
          </cell>
          <cell r="I389" t="str">
            <v>Americas (USD)</v>
          </cell>
          <cell r="J389">
            <v>0.057421129131811965</v>
          </cell>
          <cell r="K389">
            <v>0.0677003127777512</v>
          </cell>
          <cell r="L389">
            <v>0.06904710075368233</v>
          </cell>
          <cell r="M389">
            <v>0.07105463159930829</v>
          </cell>
          <cell r="N389">
            <v>0.06192976770385926</v>
          </cell>
          <cell r="O389">
            <v>0.07071225297634585</v>
          </cell>
          <cell r="P389" t="str">
            <v/>
          </cell>
          <cell r="Q389" t="str">
            <v/>
          </cell>
          <cell r="S389">
            <v>0.057421129131811965</v>
          </cell>
          <cell r="T389">
            <v>0.06280852565230687</v>
          </cell>
          <cell r="U389">
            <v>0.06519610981108331</v>
          </cell>
          <cell r="V389">
            <v>0.06670320639728701</v>
          </cell>
          <cell r="W389">
            <v>0.06092976770385926</v>
          </cell>
          <cell r="X389">
            <v>0.06616006600736968</v>
          </cell>
          <cell r="Y389" t="str">
            <v/>
          </cell>
          <cell r="Z389" t="str">
            <v/>
          </cell>
          <cell r="AF389">
            <v>0.06574150108360247</v>
          </cell>
          <cell r="AG389">
            <v>0.06535491282125631</v>
          </cell>
          <cell r="AH389">
            <v>0.06981579857888238</v>
          </cell>
          <cell r="AI389">
            <v>0.07601506981608726</v>
          </cell>
        </row>
        <row r="390">
          <cell r="C390">
            <v>1103</v>
          </cell>
          <cell r="I390" t="str">
            <v>The Netherlands</v>
          </cell>
          <cell r="J390">
            <v>0.06854585255871541</v>
          </cell>
          <cell r="K390">
            <v>0.06293700527752907</v>
          </cell>
          <cell r="L390">
            <v>0.07301913132764172</v>
          </cell>
          <cell r="M390">
            <v>0.07192776389793532</v>
          </cell>
          <cell r="N390">
            <v>0.06571819695416727</v>
          </cell>
          <cell r="O390">
            <v>0.05951425511281449</v>
          </cell>
          <cell r="P390" t="str">
            <v/>
          </cell>
          <cell r="Q390" t="str">
            <v/>
          </cell>
          <cell r="S390">
            <v>0.06854585255871541</v>
          </cell>
          <cell r="T390">
            <v>0.06592533391957081</v>
          </cell>
          <cell r="U390">
            <v>0.06808348905260632</v>
          </cell>
          <cell r="V390">
            <v>0.06834891035294359</v>
          </cell>
          <cell r="W390">
            <v>0.06571819695416727</v>
          </cell>
          <cell r="X390">
            <v>0.06357428717232953</v>
          </cell>
          <cell r="Y390" t="str">
            <v/>
          </cell>
          <cell r="Z390" t="str">
            <v/>
          </cell>
          <cell r="AF390">
            <v>0.06671600078532887</v>
          </cell>
          <cell r="AG390">
            <v>0.0702452117969034</v>
          </cell>
          <cell r="AH390">
            <v>0.08212125474750316</v>
          </cell>
          <cell r="AI390">
            <v>0.08283464566929134</v>
          </cell>
        </row>
        <row r="391">
          <cell r="C391">
            <v>1104</v>
          </cell>
          <cell r="I391" t="str">
            <v>United Kingdom</v>
          </cell>
          <cell r="J391">
            <v>0.0639276021753631</v>
          </cell>
          <cell r="K391">
            <v>0.030219727826762407</v>
          </cell>
          <cell r="L391">
            <v>0.0528869649029739</v>
          </cell>
          <cell r="M391">
            <v>0.03264881205606235</v>
          </cell>
          <cell r="N391">
            <v>0.02642249172760719</v>
          </cell>
          <cell r="O391">
            <v>0.03706173128936556</v>
          </cell>
          <cell r="P391" t="str">
            <v/>
          </cell>
          <cell r="Q391" t="str">
            <v/>
          </cell>
          <cell r="S391">
            <v>0.0639276021753631</v>
          </cell>
          <cell r="T391">
            <v>0.0467691939814473</v>
          </cell>
          <cell r="U391">
            <v>0.048147303383515465</v>
          </cell>
          <cell r="V391">
            <v>0.04442861889876352</v>
          </cell>
          <cell r="W391">
            <v>0.02642249172760719</v>
          </cell>
          <cell r="X391">
            <v>0.03171162965116655</v>
          </cell>
          <cell r="Y391" t="str">
            <v/>
          </cell>
          <cell r="Z391" t="str">
            <v/>
          </cell>
          <cell r="AF391">
            <v>0.058209663025627995</v>
          </cell>
          <cell r="AG391">
            <v>0.041002975143604584</v>
          </cell>
          <cell r="AH391">
            <v>0.0479443663967673</v>
          </cell>
          <cell r="AI391">
            <v>0.06908119966724359</v>
          </cell>
        </row>
        <row r="392">
          <cell r="C392">
            <v>1105</v>
          </cell>
          <cell r="I392" t="str">
            <v>United Kingdom (GBP)</v>
          </cell>
          <cell r="J392">
            <v>0.0636012764710395</v>
          </cell>
          <cell r="K392">
            <v>0.030736468312521494</v>
          </cell>
          <cell r="L392">
            <v>0.0498427533359926</v>
          </cell>
          <cell r="M392">
            <v>0.03178702609619968</v>
          </cell>
          <cell r="N392">
            <v>0.02714347098818643</v>
          </cell>
          <cell r="O392">
            <v>0.03778451259487892</v>
          </cell>
          <cell r="P392" t="str">
            <v/>
          </cell>
          <cell r="Q392" t="str">
            <v/>
          </cell>
          <cell r="S392">
            <v>0.0636012764710395</v>
          </cell>
          <cell r="T392">
            <v>0.04702104874204795</v>
          </cell>
          <cell r="U392">
            <v>0.047761680807688105</v>
          </cell>
          <cell r="V392">
            <v>0.04375585424332879</v>
          </cell>
          <cell r="W392">
            <v>0.02714347098818643</v>
          </cell>
          <cell r="X392">
            <v>0.032340895484392104</v>
          </cell>
          <cell r="Y392" t="str">
            <v/>
          </cell>
          <cell r="Z392" t="str">
            <v/>
          </cell>
          <cell r="AF392">
            <v>0.059573359235405327</v>
          </cell>
          <cell r="AG392">
            <v>0.040506867131895746</v>
          </cell>
          <cell r="AH392">
            <v>0.0479443663967673</v>
          </cell>
          <cell r="AI392">
            <v>0.06908119966724359</v>
          </cell>
        </row>
        <row r="393">
          <cell r="C393">
            <v>1106</v>
          </cell>
          <cell r="I393" t="str">
            <v>Central Eastern Europe</v>
          </cell>
          <cell r="J393">
            <v>0.1321042213831492</v>
          </cell>
          <cell r="K393">
            <v>0.12760495868105137</v>
          </cell>
          <cell r="L393">
            <v>0.09685502756982325</v>
          </cell>
          <cell r="M393">
            <v>0.13754400238352274</v>
          </cell>
          <cell r="N393">
            <v>0.08809875170266873</v>
          </cell>
          <cell r="O393">
            <v>0.046810494556040735</v>
          </cell>
          <cell r="P393" t="str">
            <v/>
          </cell>
          <cell r="Q393" t="str">
            <v/>
          </cell>
          <cell r="S393">
            <v>0.1321042213831492</v>
          </cell>
          <cell r="T393">
            <v>0.1293361996654678</v>
          </cell>
          <cell r="U393">
            <v>0.11696107870051438</v>
          </cell>
          <cell r="V393">
            <v>0.12239823281251941</v>
          </cell>
          <cell r="W393">
            <v>0.08809875170266873</v>
          </cell>
          <cell r="X393">
            <v>0.06762224554865676</v>
          </cell>
          <cell r="Y393" t="str">
            <v/>
          </cell>
          <cell r="Z393" t="str">
            <v/>
          </cell>
          <cell r="AF393">
            <v>0.07110277178958711</v>
          </cell>
          <cell r="AG393">
            <v>0.0991952329674372</v>
          </cell>
          <cell r="AH393">
            <v>0.10972417065526265</v>
          </cell>
          <cell r="AI393">
            <v>0.12486367278059854</v>
          </cell>
        </row>
        <row r="394">
          <cell r="C394">
            <v>1107</v>
          </cell>
          <cell r="I394" t="str">
            <v>Asia</v>
          </cell>
          <cell r="J394">
            <v>0.0413055785099091</v>
          </cell>
          <cell r="K394">
            <v>-0.010739642324469991</v>
          </cell>
          <cell r="L394">
            <v>0.06280992653087189</v>
          </cell>
          <cell r="M394">
            <v>-0.12285168017307031</v>
          </cell>
          <cell r="N394">
            <v>0.028377179566454278</v>
          </cell>
          <cell r="O394">
            <v>0.0592914496495116</v>
          </cell>
          <cell r="P394" t="str">
            <v/>
          </cell>
          <cell r="Q394" t="str">
            <v/>
          </cell>
          <cell r="S394">
            <v>0.0413055785099091</v>
          </cell>
          <cell r="T394">
            <v>0.015020467197515017</v>
          </cell>
          <cell r="U394">
            <v>0.02674203183646265</v>
          </cell>
          <cell r="V394">
            <v>-0.010043575371888951</v>
          </cell>
          <cell r="W394">
            <v>0.028377179566454278</v>
          </cell>
          <cell r="X394">
            <v>0.043275775312385266</v>
          </cell>
          <cell r="Y394" t="str">
            <v/>
          </cell>
          <cell r="Z394" t="str">
            <v/>
          </cell>
          <cell r="AF394">
            <v>-0.008237425827272157</v>
          </cell>
          <cell r="AG394">
            <v>-0.03408887770203874</v>
          </cell>
          <cell r="AH394">
            <v>-0.026379883609445424</v>
          </cell>
          <cell r="AI394">
            <v>0.003582520169288173</v>
          </cell>
        </row>
        <row r="395">
          <cell r="C395">
            <v>1108</v>
          </cell>
          <cell r="I395" t="str">
            <v>Asia (USD)</v>
          </cell>
          <cell r="J395">
            <v>0.041156696606523234</v>
          </cell>
          <cell r="K395">
            <v>-0.011286530965500767</v>
          </cell>
          <cell r="L395">
            <v>0.050393441710633646</v>
          </cell>
          <cell r="M395">
            <v>-0.12040204147600078</v>
          </cell>
          <cell r="N395">
            <v>0.027245969358489712</v>
          </cell>
          <cell r="O395">
            <v>0.05930142145170744</v>
          </cell>
          <cell r="P395" t="str">
            <v/>
          </cell>
          <cell r="Q395" t="str">
            <v/>
          </cell>
          <cell r="S395">
            <v>0.041156696606523234</v>
          </cell>
          <cell r="T395">
            <v>0.015167418917263085</v>
          </cell>
          <cell r="U395">
            <v>0.02651204344891928</v>
          </cell>
          <cell r="V395">
            <v>-0.009862938534832803</v>
          </cell>
          <cell r="W395">
            <v>0.027245969358489712</v>
          </cell>
          <cell r="X395">
            <v>0.043390979674689766</v>
          </cell>
          <cell r="Y395" t="str">
            <v/>
          </cell>
          <cell r="Z395" t="str">
            <v/>
          </cell>
          <cell r="AF395">
            <v>-0.008182986739761543</v>
          </cell>
          <cell r="AG395">
            <v>-0.03095118154786541</v>
          </cell>
          <cell r="AH395">
            <v>-0.02408551224549616</v>
          </cell>
          <cell r="AI395">
            <v>0.0035825201528508228</v>
          </cell>
        </row>
        <row r="396">
          <cell r="C396">
            <v>1109</v>
          </cell>
          <cell r="I396" t="str">
            <v>Spain and France</v>
          </cell>
          <cell r="J396">
            <v>0.05187945919170851</v>
          </cell>
          <cell r="K396">
            <v>0.03833149322455986</v>
          </cell>
          <cell r="L396">
            <v>0.03663825901006743</v>
          </cell>
          <cell r="M396">
            <v>0.02377983819582822</v>
          </cell>
          <cell r="N396">
            <v>0.027732191233827228</v>
          </cell>
          <cell r="O396">
            <v>0.023069687963327416</v>
          </cell>
          <cell r="P396" t="str">
            <v/>
          </cell>
          <cell r="Q396" t="str">
            <v/>
          </cell>
          <cell r="S396">
            <v>0.05187945919170851</v>
          </cell>
          <cell r="T396">
            <v>0.04395230155459772</v>
          </cell>
          <cell r="U396">
            <v>0.041642384460165556</v>
          </cell>
          <cell r="V396">
            <v>0.03841838226420062</v>
          </cell>
          <cell r="W396">
            <v>0.027732191233827228</v>
          </cell>
          <cell r="X396">
            <v>0.025928298909454087</v>
          </cell>
          <cell r="Y396" t="str">
            <v/>
          </cell>
          <cell r="Z396" t="str">
            <v/>
          </cell>
          <cell r="AF396">
            <v>0.024571842472400626</v>
          </cell>
          <cell r="AG396">
            <v>0.01932428389736679</v>
          </cell>
          <cell r="AH396">
            <v>0.03406400632039021</v>
          </cell>
          <cell r="AI396">
            <v>0.051874680015100504</v>
          </cell>
        </row>
        <row r="397">
          <cell r="C397">
            <v>1110</v>
          </cell>
          <cell r="I397" t="str">
            <v>Variable Annuities Europe</v>
          </cell>
          <cell r="J397">
            <v>0.03213534708451404</v>
          </cell>
          <cell r="K397">
            <v>-0.028729674156466753</v>
          </cell>
          <cell r="L397">
            <v>0.004678150086863709</v>
          </cell>
          <cell r="M397">
            <v>4.53835047978874E-05</v>
          </cell>
          <cell r="N397">
            <v>0.023490758643068644</v>
          </cell>
          <cell r="O397">
            <v>0.03402524444831917</v>
          </cell>
          <cell r="P397" t="str">
            <v/>
          </cell>
          <cell r="Q397" t="str">
            <v/>
          </cell>
          <cell r="S397">
            <v>0.03213534708451404</v>
          </cell>
          <cell r="T397">
            <v>0.0009966035293511196</v>
          </cell>
          <cell r="U397">
            <v>0.002217957889079396</v>
          </cell>
          <cell r="V397">
            <v>0.0016735167394220979</v>
          </cell>
          <cell r="W397">
            <v>0.023490758643068644</v>
          </cell>
          <cell r="X397">
            <v>0.028846127649836125</v>
          </cell>
          <cell r="Y397" t="str">
            <v/>
          </cell>
          <cell r="Z397" t="str">
            <v/>
          </cell>
          <cell r="AF397">
            <v>0.018330956352179975</v>
          </cell>
          <cell r="AG397">
            <v>0.03685009418262285</v>
          </cell>
          <cell r="AH397">
            <v>0.09005380006291536</v>
          </cell>
          <cell r="AI397">
            <v>0.1405989001392739</v>
          </cell>
        </row>
        <row r="398">
          <cell r="C398">
            <v>1111</v>
          </cell>
          <cell r="I398" t="str">
            <v>Aegon Asset Management</v>
          </cell>
          <cell r="J398">
            <v>0.3881581556420425</v>
          </cell>
          <cell r="K398">
            <v>0.29588320980381644</v>
          </cell>
          <cell r="L398">
            <v>0.2706792183828629</v>
          </cell>
          <cell r="M398">
            <v>0.3791225024680972</v>
          </cell>
          <cell r="N398">
            <v>0.22993931426443853</v>
          </cell>
          <cell r="O398">
            <v>0.3048376608176921</v>
          </cell>
          <cell r="P398" t="str">
            <v/>
          </cell>
          <cell r="Q398" t="str">
            <v/>
          </cell>
          <cell r="S398">
            <v>0.3881581556420425</v>
          </cell>
          <cell r="T398">
            <v>0.3249231980911124</v>
          </cell>
          <cell r="U398">
            <v>0.3053184700221442</v>
          </cell>
          <cell r="V398">
            <v>0.33164831748461404</v>
          </cell>
          <cell r="W398">
            <v>0.22993931426443853</v>
          </cell>
          <cell r="X398">
            <v>0.2636661914010574</v>
          </cell>
          <cell r="Y398" t="str">
            <v/>
          </cell>
          <cell r="Z398" t="str">
            <v/>
          </cell>
          <cell r="AF398">
            <v>0.2714673023167949</v>
          </cell>
          <cell r="AG398">
            <v>0.2177238723886365</v>
          </cell>
          <cell r="AH398">
            <v>0.22839553618710193</v>
          </cell>
          <cell r="AI398">
            <v>0.24278209356044447</v>
          </cell>
        </row>
        <row r="399">
          <cell r="C399">
            <v>1112</v>
          </cell>
          <cell r="I399" t="str">
            <v>New markets</v>
          </cell>
          <cell r="J399">
            <v>0.08834224970758625</v>
          </cell>
          <cell r="K399">
            <v>0.06415727218252072</v>
          </cell>
          <cell r="L399">
            <v>0.06792245329851701</v>
          </cell>
          <cell r="M399">
            <v>0.05422183061896876</v>
          </cell>
          <cell r="N399">
            <v>0.05718913868828203</v>
          </cell>
          <cell r="O399">
            <v>0.05839182595272077</v>
          </cell>
          <cell r="P399" t="str">
            <v/>
          </cell>
          <cell r="Q399" t="str">
            <v/>
          </cell>
          <cell r="S399">
            <v>0.08834224970758625</v>
          </cell>
          <cell r="T399">
            <v>0.0754240014796816</v>
          </cell>
          <cell r="U399">
            <v>0.07270433434635838</v>
          </cell>
          <cell r="V399">
            <v>0.06947264181746349</v>
          </cell>
          <cell r="W399">
            <v>0.05718913868828203</v>
          </cell>
          <cell r="X399">
            <v>0.05834073619209707</v>
          </cell>
          <cell r="Y399" t="str">
            <v/>
          </cell>
          <cell r="Z399" t="str">
            <v/>
          </cell>
          <cell r="AF399">
            <v>0.05180430249799357</v>
          </cell>
          <cell r="AG399">
            <v>0.05081510184737318</v>
          </cell>
          <cell r="AH399">
            <v>0.07127246763988299</v>
          </cell>
          <cell r="AI399">
            <v>0.09357023216246674</v>
          </cell>
        </row>
        <row r="400">
          <cell r="C400">
            <v>1113</v>
          </cell>
          <cell r="H400" t="str">
            <v>QTD: F*4/M YTD: F*(x/4)/M FY: F/M</v>
          </cell>
          <cell r="I400" t="str">
            <v>Return on Capital</v>
          </cell>
          <cell r="J400">
            <v>0.06347967768969419</v>
          </cell>
          <cell r="K400">
            <v>0.061965859010812516</v>
          </cell>
          <cell r="L400">
            <v>0.06874164795184033</v>
          </cell>
          <cell r="M400">
            <v>0.06480328497809629</v>
          </cell>
          <cell r="N400">
            <v>0.05636665999908924</v>
          </cell>
          <cell r="O400">
            <v>0.06327760528427151</v>
          </cell>
          <cell r="P400" t="str">
            <v/>
          </cell>
          <cell r="Q400" t="str">
            <v/>
          </cell>
          <cell r="S400">
            <v>0.06347967768969419</v>
          </cell>
          <cell r="T400">
            <v>0.062295034402506</v>
          </cell>
          <cell r="U400">
            <v>0.06464762389715371</v>
          </cell>
          <cell r="V400">
            <v>0.06514446180435426</v>
          </cell>
          <cell r="W400">
            <v>0.05636665999908924</v>
          </cell>
          <cell r="X400">
            <v>0.06028900930931084</v>
          </cell>
          <cell r="Y400" t="str">
            <v/>
          </cell>
          <cell r="Z400" t="str">
            <v/>
          </cell>
          <cell r="AF400">
            <v>0.06374941049930519</v>
          </cell>
          <cell r="AG400">
            <v>0.06158484590137364</v>
          </cell>
          <cell r="AH400">
            <v>0.06898279453339065</v>
          </cell>
          <cell r="AI400">
            <v>0.07797839928472329</v>
          </cell>
        </row>
        <row r="401">
          <cell r="C401">
            <v>1114</v>
          </cell>
          <cell r="H401" t="str">
            <v>QTD: G*4/Q YTD: G*(x/4)/Q FY: G/Q</v>
          </cell>
          <cell r="I401" t="str">
            <v>Net run-off earnings</v>
          </cell>
          <cell r="J401">
            <v>0.049605617104501384</v>
          </cell>
          <cell r="K401">
            <v>0.014019854956192618</v>
          </cell>
          <cell r="L401">
            <v>0.02932895892519018</v>
          </cell>
          <cell r="M401">
            <v>0.0018179927919012614</v>
          </cell>
          <cell r="N401">
            <v>0.0019971355458739274</v>
          </cell>
          <cell r="O401">
            <v>0.03412094406721796</v>
          </cell>
          <cell r="P401" t="str">
            <v/>
          </cell>
          <cell r="Q401" t="str">
            <v/>
          </cell>
          <cell r="S401">
            <v>0.049605617104501384</v>
          </cell>
          <cell r="T401">
            <v>0.03243413166627227</v>
          </cell>
          <cell r="U401">
            <v>0.03148864058356908</v>
          </cell>
          <cell r="V401">
            <v>0.025218836997870555</v>
          </cell>
          <cell r="W401">
            <v>0.0019971355458739274</v>
          </cell>
          <cell r="X401">
            <v>0.018072019390446455</v>
          </cell>
          <cell r="Y401" t="str">
            <v/>
          </cell>
          <cell r="Z401" t="str">
            <v/>
          </cell>
          <cell r="AF401">
            <v>0.01402613623414157</v>
          </cell>
          <cell r="AG401">
            <v>0.007354395846184077</v>
          </cell>
          <cell r="AH401">
            <v>0.021386798502595245</v>
          </cell>
          <cell r="AI401">
            <v>0.02086361748520403</v>
          </cell>
        </row>
        <row r="403">
          <cell r="I403" t="str">
            <v>Return on Capital excl. r.r. &amp; r.d.b.p. &amp; r.o.b.</v>
          </cell>
        </row>
        <row r="404">
          <cell r="C404">
            <v>1201</v>
          </cell>
          <cell r="I404" t="str">
            <v>Americas</v>
          </cell>
          <cell r="J404">
            <v>0.06870199572065505</v>
          </cell>
          <cell r="K404">
            <v>0.08006990614362934</v>
          </cell>
          <cell r="L404">
            <v>0.08429360491380014</v>
          </cell>
          <cell r="M404">
            <v>0.0844126383260304</v>
          </cell>
          <cell r="N404">
            <v>0.06931079095401456</v>
          </cell>
          <cell r="O404">
            <v>0.08182244223879585</v>
          </cell>
          <cell r="P404" t="str">
            <v/>
          </cell>
          <cell r="Q404" t="str">
            <v/>
          </cell>
          <cell r="S404">
            <v>0.06870199572065505</v>
          </cell>
          <cell r="T404">
            <v>0.0735720320913329</v>
          </cell>
          <cell r="U404">
            <v>0.0779617024818179</v>
          </cell>
          <cell r="V404">
            <v>0.07998672392815855</v>
          </cell>
          <cell r="W404">
            <v>0.06931079095401456</v>
          </cell>
          <cell r="X404">
            <v>0.07619780564603304</v>
          </cell>
          <cell r="Y404" t="str">
            <v/>
          </cell>
          <cell r="Z404" t="str">
            <v/>
          </cell>
          <cell r="AF404">
            <v>0.07668070559274076</v>
          </cell>
          <cell r="AG404">
            <v>0.07586211043283285</v>
          </cell>
          <cell r="AH404">
            <v>0.07930526097612907</v>
          </cell>
          <cell r="AI404">
            <v>0.084965810691319</v>
          </cell>
        </row>
        <row r="405">
          <cell r="C405">
            <v>1202</v>
          </cell>
          <cell r="I405" t="str">
            <v>Americas (USD)</v>
          </cell>
          <cell r="J405">
            <v>0.06844928287293243</v>
          </cell>
          <cell r="K405">
            <v>0.0800833308574278</v>
          </cell>
          <cell r="L405">
            <v>0.08182819654899037</v>
          </cell>
          <cell r="M405">
            <v>0.08367698597744032</v>
          </cell>
          <cell r="N405">
            <v>0.07130522912860601</v>
          </cell>
          <cell r="O405">
            <v>0.08164260933202357</v>
          </cell>
          <cell r="P405" t="str">
            <v/>
          </cell>
          <cell r="Q405" t="str">
            <v/>
          </cell>
          <cell r="S405">
            <v>0.06844928287293243</v>
          </cell>
          <cell r="T405">
            <v>0.07429679028209671</v>
          </cell>
          <cell r="U405">
            <v>0.07726436055414497</v>
          </cell>
          <cell r="V405">
            <v>0.07855256076523558</v>
          </cell>
          <cell r="W405">
            <v>0.07030522912860601</v>
          </cell>
          <cell r="X405">
            <v>0.07638676742809254</v>
          </cell>
          <cell r="Y405" t="str">
            <v/>
          </cell>
          <cell r="Z405" t="str">
            <v/>
          </cell>
          <cell r="AF405">
            <v>0.07613782229607313</v>
          </cell>
          <cell r="AG405">
            <v>0.07585837769758355</v>
          </cell>
          <cell r="AH405">
            <v>0.07930526097614408</v>
          </cell>
          <cell r="AI405">
            <v>0.08496581069134396</v>
          </cell>
        </row>
        <row r="406">
          <cell r="C406">
            <v>1203</v>
          </cell>
          <cell r="I406" t="str">
            <v>The Netherlands</v>
          </cell>
          <cell r="J406">
            <v>0.06854585255871541</v>
          </cell>
          <cell r="K406">
            <v>0.06293700527752907</v>
          </cell>
          <cell r="L406">
            <v>0.07301913132764172</v>
          </cell>
          <cell r="M406">
            <v>0.07192776389793532</v>
          </cell>
          <cell r="N406">
            <v>0.06571819695416727</v>
          </cell>
          <cell r="O406">
            <v>0.05951425511281449</v>
          </cell>
          <cell r="P406" t="str">
            <v/>
          </cell>
          <cell r="Q406" t="str">
            <v/>
          </cell>
          <cell r="S406">
            <v>0.06854585255871541</v>
          </cell>
          <cell r="T406">
            <v>0.06592533391957081</v>
          </cell>
          <cell r="U406">
            <v>0.06808348905260632</v>
          </cell>
          <cell r="V406">
            <v>0.06834891035294359</v>
          </cell>
          <cell r="W406">
            <v>0.06571819695416727</v>
          </cell>
          <cell r="X406">
            <v>0.06357428717232953</v>
          </cell>
          <cell r="Y406" t="str">
            <v/>
          </cell>
          <cell r="Z406" t="str">
            <v/>
          </cell>
          <cell r="AF406">
            <v>0.06671600078532887</v>
          </cell>
          <cell r="AG406">
            <v>0.0702452117969034</v>
          </cell>
          <cell r="AH406">
            <v>0.08212125474750316</v>
          </cell>
          <cell r="AI406">
            <v>0.08283464566929134</v>
          </cell>
        </row>
        <row r="407">
          <cell r="C407">
            <v>1204</v>
          </cell>
          <cell r="I407" t="str">
            <v>United Kingdom</v>
          </cell>
          <cell r="J407">
            <v>0.0639276021753631</v>
          </cell>
          <cell r="K407">
            <v>0.030219727826762407</v>
          </cell>
          <cell r="L407">
            <v>0.0528869649029739</v>
          </cell>
          <cell r="M407">
            <v>0.03264881205606235</v>
          </cell>
          <cell r="N407">
            <v>0.02642249172760719</v>
          </cell>
          <cell r="O407">
            <v>0.03706173128936556</v>
          </cell>
          <cell r="P407" t="str">
            <v/>
          </cell>
          <cell r="Q407" t="str">
            <v/>
          </cell>
          <cell r="S407">
            <v>0.0639276021753631</v>
          </cell>
          <cell r="T407">
            <v>0.0467691939814473</v>
          </cell>
          <cell r="U407">
            <v>0.048147303383515465</v>
          </cell>
          <cell r="V407">
            <v>0.04442861889876352</v>
          </cell>
          <cell r="W407">
            <v>0.02642249172760719</v>
          </cell>
          <cell r="X407">
            <v>0.03171162965116655</v>
          </cell>
          <cell r="Y407" t="str">
            <v/>
          </cell>
          <cell r="Z407" t="str">
            <v/>
          </cell>
          <cell r="AF407">
            <v>0.058209663025627995</v>
          </cell>
          <cell r="AG407">
            <v>0.041002975143604584</v>
          </cell>
          <cell r="AH407">
            <v>0.0479443663967673</v>
          </cell>
          <cell r="AI407">
            <v>0.06908119966724359</v>
          </cell>
        </row>
        <row r="408">
          <cell r="C408">
            <v>1205</v>
          </cell>
          <cell r="I408" t="str">
            <v>United Kingdom (GBP)</v>
          </cell>
          <cell r="J408">
            <v>0.0636012764710395</v>
          </cell>
          <cell r="K408">
            <v>0.030736468312521494</v>
          </cell>
          <cell r="L408">
            <v>0.0498427533359926</v>
          </cell>
          <cell r="M408">
            <v>0.03178702609619968</v>
          </cell>
          <cell r="N408">
            <v>0.02714347098818643</v>
          </cell>
          <cell r="O408">
            <v>0.03778451259487892</v>
          </cell>
          <cell r="P408" t="str">
            <v/>
          </cell>
          <cell r="Q408" t="str">
            <v/>
          </cell>
          <cell r="S408">
            <v>0.0636012764710395</v>
          </cell>
          <cell r="T408">
            <v>0.04702104874204795</v>
          </cell>
          <cell r="U408">
            <v>0.047761680807688105</v>
          </cell>
          <cell r="V408">
            <v>0.04375585424332879</v>
          </cell>
          <cell r="W408">
            <v>0.02714347098818643</v>
          </cell>
          <cell r="X408">
            <v>0.032340895484392104</v>
          </cell>
          <cell r="Y408" t="str">
            <v/>
          </cell>
          <cell r="Z408" t="str">
            <v/>
          </cell>
          <cell r="AF408">
            <v>0.059573359235405327</v>
          </cell>
          <cell r="AG408">
            <v>0.040506867131895746</v>
          </cell>
          <cell r="AH408">
            <v>0.0479443663967673</v>
          </cell>
          <cell r="AI408">
            <v>0.06908119966724359</v>
          </cell>
        </row>
        <row r="409">
          <cell r="C409">
            <v>1206</v>
          </cell>
          <cell r="I409" t="str">
            <v>Central Eastern Europe</v>
          </cell>
          <cell r="J409">
            <v>0.1321042213831492</v>
          </cell>
          <cell r="K409">
            <v>0.12760495868105137</v>
          </cell>
          <cell r="L409">
            <v>0.09685502756982325</v>
          </cell>
          <cell r="M409">
            <v>0.13754400238352274</v>
          </cell>
          <cell r="N409">
            <v>0.08809875170266873</v>
          </cell>
          <cell r="O409">
            <v>0.046810494556040735</v>
          </cell>
          <cell r="P409" t="str">
            <v/>
          </cell>
          <cell r="Q409" t="str">
            <v/>
          </cell>
          <cell r="S409">
            <v>0.1321042213831492</v>
          </cell>
          <cell r="T409">
            <v>0.1293361996654678</v>
          </cell>
          <cell r="U409">
            <v>0.11696107870051438</v>
          </cell>
          <cell r="V409">
            <v>0.12239823281251941</v>
          </cell>
          <cell r="W409">
            <v>0.08809875170266873</v>
          </cell>
          <cell r="X409">
            <v>0.06762224554865676</v>
          </cell>
          <cell r="Y409" t="str">
            <v/>
          </cell>
          <cell r="Z409" t="str">
            <v/>
          </cell>
          <cell r="AF409">
            <v>0.07110277178958711</v>
          </cell>
          <cell r="AG409">
            <v>0.0991952329674372</v>
          </cell>
          <cell r="AH409">
            <v>0.10972417065526265</v>
          </cell>
          <cell r="AI409">
            <v>0.12486367278059854</v>
          </cell>
        </row>
        <row r="410">
          <cell r="C410">
            <v>1207</v>
          </cell>
          <cell r="I410" t="str">
            <v>Asia</v>
          </cell>
          <cell r="J410">
            <v>0.041305578509254676</v>
          </cell>
          <cell r="K410">
            <v>-0.010739642324301996</v>
          </cell>
          <cell r="L410">
            <v>0.06280992652992169</v>
          </cell>
          <cell r="M410">
            <v>-0.12285168017115504</v>
          </cell>
          <cell r="N410">
            <v>0.028377179637997494</v>
          </cell>
          <cell r="O410">
            <v>0.059291449650946314</v>
          </cell>
          <cell r="P410" t="str">
            <v/>
          </cell>
          <cell r="Q410" t="str">
            <v/>
          </cell>
          <cell r="S410">
            <v>0.041305578509254676</v>
          </cell>
          <cell r="T410">
            <v>0.015020467197280061</v>
          </cell>
          <cell r="U410">
            <v>0.026742031836058094</v>
          </cell>
          <cell r="V410">
            <v>-0.010043575371732371</v>
          </cell>
          <cell r="W410">
            <v>0.028377179637997494</v>
          </cell>
          <cell r="X410">
            <v>0.043275775313432435</v>
          </cell>
          <cell r="Y410" t="str">
            <v/>
          </cell>
          <cell r="Z410" t="str">
            <v/>
          </cell>
          <cell r="AF410">
            <v>-0.008237425827272157</v>
          </cell>
          <cell r="AG410">
            <v>-0.03408887770203874</v>
          </cell>
          <cell r="AH410">
            <v>-0.026379883609445424</v>
          </cell>
          <cell r="AI410">
            <v>0.003582520169288173</v>
          </cell>
        </row>
        <row r="411">
          <cell r="C411">
            <v>1208</v>
          </cell>
          <cell r="I411" t="str">
            <v>Asia (USD)</v>
          </cell>
          <cell r="J411">
            <v>0.041156696606523234</v>
          </cell>
          <cell r="K411">
            <v>-0.011286530965500767</v>
          </cell>
          <cell r="L411">
            <v>0.050393441710633646</v>
          </cell>
          <cell r="M411">
            <v>-0.12040204147600078</v>
          </cell>
          <cell r="N411">
            <v>0.027245969358489712</v>
          </cell>
          <cell r="O411">
            <v>0.05930142145170744</v>
          </cell>
          <cell r="P411" t="str">
            <v/>
          </cell>
          <cell r="Q411" t="str">
            <v/>
          </cell>
          <cell r="S411">
            <v>0.041156696606523234</v>
          </cell>
          <cell r="T411">
            <v>0.015167418917263085</v>
          </cell>
          <cell r="U411">
            <v>0.02651204344891928</v>
          </cell>
          <cell r="V411">
            <v>-0.009862938534832803</v>
          </cell>
          <cell r="W411">
            <v>0.027245969358489712</v>
          </cell>
          <cell r="X411">
            <v>0.043390979674689766</v>
          </cell>
          <cell r="Y411" t="str">
            <v/>
          </cell>
          <cell r="Z411" t="str">
            <v/>
          </cell>
          <cell r="AF411">
            <v>-0.008182986739761543</v>
          </cell>
          <cell r="AG411">
            <v>-0.03095118154786541</v>
          </cell>
          <cell r="AH411">
            <v>-0.02408551224549616</v>
          </cell>
          <cell r="AI411">
            <v>0.0035825201528508228</v>
          </cell>
        </row>
        <row r="412">
          <cell r="C412">
            <v>1209</v>
          </cell>
          <cell r="I412" t="str">
            <v>Spain and France</v>
          </cell>
          <cell r="J412">
            <v>0.05187945919170851</v>
          </cell>
          <cell r="K412">
            <v>0.03833149322455986</v>
          </cell>
          <cell r="L412">
            <v>0.03663825901006743</v>
          </cell>
          <cell r="M412">
            <v>0.02377983819582822</v>
          </cell>
          <cell r="N412">
            <v>0.027732191233827228</v>
          </cell>
          <cell r="O412">
            <v>0.023069687963327416</v>
          </cell>
          <cell r="P412" t="str">
            <v/>
          </cell>
          <cell r="Q412" t="str">
            <v/>
          </cell>
          <cell r="S412">
            <v>0.05187945919170851</v>
          </cell>
          <cell r="T412">
            <v>0.04395230155459772</v>
          </cell>
          <cell r="U412">
            <v>0.041642384460165556</v>
          </cell>
          <cell r="V412">
            <v>0.03841838226420062</v>
          </cell>
          <cell r="W412">
            <v>0.027732191233827228</v>
          </cell>
          <cell r="X412">
            <v>0.025928298909454087</v>
          </cell>
          <cell r="Y412" t="str">
            <v/>
          </cell>
          <cell r="Z412" t="str">
            <v/>
          </cell>
          <cell r="AF412">
            <v>0.024571842472400626</v>
          </cell>
          <cell r="AG412">
            <v>0.01932428389736679</v>
          </cell>
          <cell r="AH412">
            <v>0.03406400632039021</v>
          </cell>
          <cell r="AI412">
            <v>0.051874680015100504</v>
          </cell>
        </row>
        <row r="413">
          <cell r="C413">
            <v>1210</v>
          </cell>
          <cell r="I413" t="str">
            <v>Variable Annuities Europe</v>
          </cell>
          <cell r="J413">
            <v>0.03213534708451404</v>
          </cell>
          <cell r="K413">
            <v>-0.028729674156466753</v>
          </cell>
          <cell r="L413">
            <v>0.004678150086863709</v>
          </cell>
          <cell r="M413">
            <v>4.53835047978874E-05</v>
          </cell>
          <cell r="N413">
            <v>0.023490758643068644</v>
          </cell>
          <cell r="O413">
            <v>0.03402524444831917</v>
          </cell>
          <cell r="P413" t="str">
            <v/>
          </cell>
          <cell r="Q413" t="str">
            <v/>
          </cell>
          <cell r="S413">
            <v>0.03213534708451404</v>
          </cell>
          <cell r="T413">
            <v>0.0009966035293511196</v>
          </cell>
          <cell r="U413">
            <v>0.002217957889079396</v>
          </cell>
          <cell r="V413">
            <v>0.0016735167394220979</v>
          </cell>
          <cell r="W413">
            <v>0.023490758643068644</v>
          </cell>
          <cell r="X413">
            <v>0.028846127649836125</v>
          </cell>
          <cell r="Y413" t="str">
            <v/>
          </cell>
          <cell r="Z413" t="str">
            <v/>
          </cell>
          <cell r="AF413">
            <v>0.018330956352179975</v>
          </cell>
          <cell r="AG413">
            <v>0.03685009418262285</v>
          </cell>
          <cell r="AH413">
            <v>0.09005380006291536</v>
          </cell>
          <cell r="AI413">
            <v>0.1405989001392739</v>
          </cell>
        </row>
        <row r="414">
          <cell r="C414">
            <v>1211</v>
          </cell>
          <cell r="I414" t="str">
            <v>Aegon Asset Management</v>
          </cell>
          <cell r="J414">
            <v>0.3881581556420425</v>
          </cell>
          <cell r="K414">
            <v>0.29588320980381644</v>
          </cell>
          <cell r="L414">
            <v>0.2706792183828629</v>
          </cell>
          <cell r="M414">
            <v>0.3791225024680972</v>
          </cell>
          <cell r="N414">
            <v>0.22993931426443853</v>
          </cell>
          <cell r="O414">
            <v>0.3048376608176921</v>
          </cell>
          <cell r="P414" t="str">
            <v/>
          </cell>
          <cell r="Q414" t="str">
            <v/>
          </cell>
          <cell r="S414">
            <v>0.3881581556420425</v>
          </cell>
          <cell r="T414">
            <v>0.3249231980911124</v>
          </cell>
          <cell r="U414">
            <v>0.3053184700221442</v>
          </cell>
          <cell r="V414">
            <v>0.33164831748461404</v>
          </cell>
          <cell r="W414">
            <v>0.22993931426443853</v>
          </cell>
          <cell r="X414">
            <v>0.2636661914010574</v>
          </cell>
          <cell r="Y414" t="str">
            <v/>
          </cell>
          <cell r="Z414" t="str">
            <v/>
          </cell>
          <cell r="AF414">
            <v>0.2714673023167949</v>
          </cell>
          <cell r="AG414">
            <v>0.2177238723886365</v>
          </cell>
          <cell r="AH414">
            <v>0.22839553618710193</v>
          </cell>
          <cell r="AI414">
            <v>0.24278209356044447</v>
          </cell>
        </row>
        <row r="415">
          <cell r="C415">
            <v>1212</v>
          </cell>
          <cell r="I415" t="str">
            <v>New markets</v>
          </cell>
          <cell r="J415">
            <v>0.08834224970758625</v>
          </cell>
          <cell r="K415">
            <v>0.06415727218252072</v>
          </cell>
          <cell r="L415">
            <v>0.06792245329851701</v>
          </cell>
          <cell r="M415">
            <v>0.05422183061896876</v>
          </cell>
          <cell r="N415">
            <v>0.05718913868828203</v>
          </cell>
          <cell r="O415">
            <v>0.05839182595272077</v>
          </cell>
          <cell r="P415" t="str">
            <v/>
          </cell>
          <cell r="Q415" t="str">
            <v/>
          </cell>
          <cell r="S415">
            <v>0.08834224970758625</v>
          </cell>
          <cell r="T415">
            <v>0.0754240014796816</v>
          </cell>
          <cell r="U415">
            <v>0.07270433434635838</v>
          </cell>
          <cell r="V415">
            <v>0.06947264181746349</v>
          </cell>
          <cell r="W415">
            <v>0.05718913868828203</v>
          </cell>
          <cell r="X415">
            <v>0.05834073619209707</v>
          </cell>
          <cell r="Y415" t="str">
            <v/>
          </cell>
          <cell r="Z415" t="str">
            <v/>
          </cell>
          <cell r="AF415">
            <v>0.05180430249799357</v>
          </cell>
          <cell r="AG415">
            <v>0.05081510184737318</v>
          </cell>
          <cell r="AH415">
            <v>0.07127246763988299</v>
          </cell>
          <cell r="AI415">
            <v>0.09357023216246674</v>
          </cell>
        </row>
        <row r="416">
          <cell r="C416">
            <v>1213</v>
          </cell>
          <cell r="H416" t="str">
            <v>QTD: F*4/S YTD: F*(x/4)/S FY: F/S</v>
          </cell>
          <cell r="I416" t="str">
            <v>Return on Capital excl. reval. reserve and Run-off businesses</v>
          </cell>
          <cell r="J416">
            <v>0.07041829786584278</v>
          </cell>
          <cell r="K416">
            <v>0.06846331348204665</v>
          </cell>
          <cell r="L416">
            <v>0.07595874167559659</v>
          </cell>
          <cell r="M416">
            <v>0.07132603371853853</v>
          </cell>
          <cell r="N416">
            <v>0.06127442006380714</v>
          </cell>
          <cell r="O416">
            <v>0.06881051266301784</v>
          </cell>
          <cell r="P416" t="str">
            <v/>
          </cell>
          <cell r="Q416" t="str">
            <v/>
          </cell>
          <cell r="S416">
            <v>0.07041829786584278</v>
          </cell>
          <cell r="T416">
            <v>0.06882700468865373</v>
          </cell>
          <cell r="U416">
            <v>0.07143489150835172</v>
          </cell>
          <cell r="V416">
            <v>0.07170155156183747</v>
          </cell>
          <cell r="W416">
            <v>0.06127442006380714</v>
          </cell>
          <cell r="X416">
            <v>0.0655605979379612</v>
          </cell>
          <cell r="Y416" t="str">
            <v/>
          </cell>
          <cell r="Z416" t="str">
            <v/>
          </cell>
          <cell r="AF416">
            <v>0.06945647826049861</v>
          </cell>
          <cell r="AG416">
            <v>0.0673551937939506</v>
          </cell>
          <cell r="AH416">
            <v>0.07460710934187911</v>
          </cell>
          <cell r="AI416">
            <v>0.08352130148207099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337380.2233563</v>
          </cell>
          <cell r="K48">
            <v>347330.5883466</v>
          </cell>
          <cell r="L48">
            <v>383081.0897203</v>
          </cell>
          <cell r="M48">
            <v>356652.5081096</v>
          </cell>
          <cell r="N48">
            <v>323245.212098</v>
          </cell>
          <cell r="O48">
            <v>-323245.212098</v>
          </cell>
          <cell r="S48">
            <v>337380.2233563</v>
          </cell>
          <cell r="T48">
            <v>683710.8117029</v>
          </cell>
          <cell r="U48">
            <v>1066791.9014232</v>
          </cell>
          <cell r="V48">
            <v>1424444.4095328</v>
          </cell>
          <cell r="W48">
            <v>323245.212098</v>
          </cell>
          <cell r="AB48">
            <v>0</v>
          </cell>
          <cell r="AC48">
            <v>0</v>
          </cell>
          <cell r="AD48">
            <v>1424444.4095328</v>
          </cell>
          <cell r="AF48">
            <v>1488652.8424453</v>
          </cell>
          <cell r="AG48">
            <v>1427156.6087415</v>
          </cell>
          <cell r="AH48">
            <v>1603551.3490292</v>
          </cell>
          <cell r="AI48">
            <v>1861653.1016679</v>
          </cell>
        </row>
        <row r="50">
          <cell r="I50" t="str">
            <v>Cost of leverage after tax:</v>
          </cell>
        </row>
        <row r="51">
          <cell r="D51" t="str">
            <v>SHEQUITY</v>
          </cell>
          <cell r="E51" t="str">
            <v>C_AEGON</v>
          </cell>
          <cell r="F51" t="str">
            <v>C511M</v>
          </cell>
          <cell r="G51" t="str">
            <v>M261</v>
          </cell>
          <cell r="I51" t="str">
            <v>Preferred dividend paid</v>
          </cell>
          <cell r="K51">
            <v>-58911.539</v>
          </cell>
          <cell r="L51">
            <v>-58911.539</v>
          </cell>
          <cell r="M51">
            <v>-58911.539</v>
          </cell>
          <cell r="S51" t="str">
            <v/>
          </cell>
          <cell r="T51" t="str">
            <v/>
          </cell>
          <cell r="U51" t="str">
            <v/>
          </cell>
          <cell r="V51" t="str">
            <v/>
          </cell>
          <cell r="W51" t="str">
            <v/>
          </cell>
          <cell r="X51" t="str">
            <v/>
          </cell>
          <cell r="Y51" t="str">
            <v/>
          </cell>
          <cell r="Z51" t="str">
            <v/>
          </cell>
          <cell r="AB51">
            <v>0</v>
          </cell>
          <cell r="AC51">
            <v>0</v>
          </cell>
          <cell r="AD51">
            <v>-58911.539</v>
          </cell>
          <cell r="AF51">
            <v>-85755</v>
          </cell>
          <cell r="AG51">
            <v>-85755</v>
          </cell>
        </row>
        <row r="52">
          <cell r="I52" t="str">
            <v>Preferred dividend paid</v>
          </cell>
          <cell r="J52">
            <v>-14727.88475</v>
          </cell>
          <cell r="K52">
            <v>-14727.88475</v>
          </cell>
          <cell r="L52">
            <v>-14727.88475</v>
          </cell>
          <cell r="M52">
            <v>-14727.88475</v>
          </cell>
          <cell r="N52">
            <v>-21438.75</v>
          </cell>
          <cell r="O52">
            <v>0</v>
          </cell>
          <cell r="P52">
            <v>0</v>
          </cell>
          <cell r="Q52">
            <v>0</v>
          </cell>
          <cell r="S52">
            <v>-14727.88475</v>
          </cell>
          <cell r="T52">
            <v>-29455.7695</v>
          </cell>
          <cell r="U52">
            <v>-44183.65425</v>
          </cell>
          <cell r="V52">
            <v>-58911.539</v>
          </cell>
          <cell r="W52">
            <v>-21438.75</v>
          </cell>
          <cell r="X52">
            <v>-21438.75</v>
          </cell>
          <cell r="Y52">
            <v>-21438.75</v>
          </cell>
          <cell r="Z52">
            <v>-21438.75</v>
          </cell>
          <cell r="AB52">
            <v>0</v>
          </cell>
          <cell r="AC52">
            <v>0</v>
          </cell>
          <cell r="AD52">
            <v>-58911.539</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v>
          </cell>
          <cell r="K53">
            <v>-117077.695</v>
          </cell>
          <cell r="L53">
            <v>-173306.564</v>
          </cell>
          <cell r="M53">
            <v>-229748.422</v>
          </cell>
          <cell r="N53">
            <v>-56787.242</v>
          </cell>
          <cell r="S53" t="str">
            <v/>
          </cell>
          <cell r="T53" t="str">
            <v/>
          </cell>
          <cell r="U53" t="str">
            <v/>
          </cell>
          <cell r="V53" t="str">
            <v/>
          </cell>
          <cell r="W53" t="str">
            <v/>
          </cell>
          <cell r="X53" t="str">
            <v/>
          </cell>
          <cell r="Y53" t="str">
            <v/>
          </cell>
          <cell r="Z53" t="str">
            <v/>
          </cell>
          <cell r="AB53">
            <v>0</v>
          </cell>
          <cell r="AC53">
            <v>0</v>
          </cell>
          <cell r="AD53">
            <v>-229748.422</v>
          </cell>
          <cell r="AF53">
            <v>-267500.242</v>
          </cell>
          <cell r="AG53">
            <v>-275800</v>
          </cell>
          <cell r="AH53">
            <v>-282900</v>
          </cell>
          <cell r="AI53">
            <v>-289500</v>
          </cell>
        </row>
        <row r="54">
          <cell r="I54" t="str">
            <v>Interest charge from perpetual capital securities</v>
          </cell>
          <cell r="J54">
            <v>-62973.154</v>
          </cell>
          <cell r="K54">
            <v>-54104.541000000005</v>
          </cell>
          <cell r="L54">
            <v>-56228.869</v>
          </cell>
          <cell r="M54">
            <v>-56441.857999999986</v>
          </cell>
          <cell r="N54">
            <v>-56787.242</v>
          </cell>
          <cell r="O54">
            <v>56787.242</v>
          </cell>
          <cell r="P54">
            <v>0</v>
          </cell>
          <cell r="Q54">
            <v>0</v>
          </cell>
          <cell r="S54">
            <v>-62973.154</v>
          </cell>
          <cell r="T54">
            <v>-117077.695</v>
          </cell>
          <cell r="U54">
            <v>-173306.564</v>
          </cell>
          <cell r="V54">
            <v>-229748.422</v>
          </cell>
          <cell r="W54">
            <v>-56787.242</v>
          </cell>
          <cell r="X54">
            <v>0</v>
          </cell>
          <cell r="Y54">
            <v>0</v>
          </cell>
          <cell r="Z54">
            <v>0</v>
          </cell>
          <cell r="AB54">
            <v>0</v>
          </cell>
          <cell r="AC54">
            <v>0</v>
          </cell>
          <cell r="AD54">
            <v>-229748.422</v>
          </cell>
          <cell r="AE54">
            <v>0</v>
          </cell>
          <cell r="AF54">
            <v>-267500.242</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v>
          </cell>
          <cell r="N55">
            <v>-7973.605</v>
          </cell>
          <cell r="S55" t="str">
            <v/>
          </cell>
          <cell r="T55" t="str">
            <v/>
          </cell>
          <cell r="U55" t="str">
            <v/>
          </cell>
          <cell r="V55" t="str">
            <v/>
          </cell>
          <cell r="W55" t="str">
            <v/>
          </cell>
          <cell r="X55" t="str">
            <v/>
          </cell>
          <cell r="Y55" t="str">
            <v/>
          </cell>
          <cell r="Z55" t="str">
            <v/>
          </cell>
          <cell r="AB55">
            <v>0</v>
          </cell>
          <cell r="AC55">
            <v>0</v>
          </cell>
          <cell r="AD55">
            <v>-30387.616</v>
          </cell>
          <cell r="AF55">
            <v>0.395000000000437</v>
          </cell>
        </row>
        <row r="56">
          <cell r="I56" t="str">
            <v>Interest charge from Non-Cumulative Subordinated N</v>
          </cell>
          <cell r="J56">
            <v>0</v>
          </cell>
          <cell r="K56">
            <v>-13696.626</v>
          </cell>
          <cell r="L56">
            <v>-8492.982</v>
          </cell>
          <cell r="M56">
            <v>-8198.008000000002</v>
          </cell>
          <cell r="N56">
            <v>-7973.605</v>
          </cell>
          <cell r="O56">
            <v>7973.605</v>
          </cell>
          <cell r="P56">
            <v>0</v>
          </cell>
          <cell r="Q56">
            <v>0</v>
          </cell>
          <cell r="S56">
            <v>0</v>
          </cell>
          <cell r="T56">
            <v>-13696.626</v>
          </cell>
          <cell r="U56">
            <v>-22189.608</v>
          </cell>
          <cell r="V56">
            <v>-30387.616</v>
          </cell>
          <cell r="W56">
            <v>-7973.605</v>
          </cell>
          <cell r="X56">
            <v>0</v>
          </cell>
          <cell r="Y56">
            <v>0</v>
          </cell>
          <cell r="Z56">
            <v>0</v>
          </cell>
          <cell r="AB56">
            <v>0</v>
          </cell>
          <cell r="AC56">
            <v>0</v>
          </cell>
          <cell r="AD56">
            <v>-30387.616</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v>
          </cell>
          <cell r="L59">
            <v>43326.641</v>
          </cell>
          <cell r="M59">
            <v>57437.105</v>
          </cell>
          <cell r="N59">
            <v>14196.811</v>
          </cell>
          <cell r="S59" t="str">
            <v/>
          </cell>
          <cell r="T59" t="str">
            <v/>
          </cell>
          <cell r="U59" t="str">
            <v/>
          </cell>
          <cell r="V59" t="str">
            <v/>
          </cell>
          <cell r="W59" t="str">
            <v/>
          </cell>
          <cell r="X59" t="str">
            <v/>
          </cell>
          <cell r="Y59" t="str">
            <v/>
          </cell>
          <cell r="Z59" t="str">
            <v/>
          </cell>
          <cell r="AB59">
            <v>0</v>
          </cell>
          <cell r="AC59">
            <v>0</v>
          </cell>
          <cell r="AD59">
            <v>57437.105</v>
          </cell>
          <cell r="AF59">
            <v>66874.811</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v>
          </cell>
          <cell r="U60">
            <v>43326.641</v>
          </cell>
          <cell r="V60">
            <v>57437.104999999996</v>
          </cell>
          <cell r="W60">
            <v>14196.811</v>
          </cell>
          <cell r="X60">
            <v>0</v>
          </cell>
          <cell r="Y60">
            <v>0</v>
          </cell>
          <cell r="Z60">
            <v>0</v>
          </cell>
          <cell r="AB60">
            <v>0</v>
          </cell>
          <cell r="AC60">
            <v>0</v>
          </cell>
          <cell r="AD60">
            <v>57437.105</v>
          </cell>
          <cell r="AE60">
            <v>0</v>
          </cell>
          <cell r="AF60">
            <v>66874.811</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3424.488</v>
          </cell>
          <cell r="L61">
            <v>5547.402</v>
          </cell>
          <cell r="M61">
            <v>7596.904</v>
          </cell>
          <cell r="N61">
            <v>1993.401</v>
          </cell>
          <cell r="S61" t="str">
            <v/>
          </cell>
          <cell r="T61" t="str">
            <v/>
          </cell>
          <cell r="U61" t="str">
            <v/>
          </cell>
          <cell r="V61" t="str">
            <v/>
          </cell>
          <cell r="W61" t="str">
            <v/>
          </cell>
          <cell r="X61" t="str">
            <v/>
          </cell>
          <cell r="Y61" t="str">
            <v/>
          </cell>
          <cell r="Z61" t="str">
            <v/>
          </cell>
          <cell r="AB61">
            <v>0</v>
          </cell>
          <cell r="AC61">
            <v>0</v>
          </cell>
          <cell r="AD61">
            <v>7596.904</v>
          </cell>
          <cell r="AF61">
            <v>1993.401</v>
          </cell>
        </row>
        <row r="62">
          <cell r="I62" t="str">
            <v>Income tax on interest charges Non-Cumulative Subo</v>
          </cell>
          <cell r="J62">
            <v>0</v>
          </cell>
          <cell r="K62">
            <v>3424.488</v>
          </cell>
          <cell r="L62">
            <v>2122.914</v>
          </cell>
          <cell r="M62">
            <v>2049.502</v>
          </cell>
          <cell r="N62">
            <v>1993.401</v>
          </cell>
          <cell r="O62">
            <v>-1993.401</v>
          </cell>
          <cell r="P62">
            <v>0</v>
          </cell>
          <cell r="Q62">
            <v>0</v>
          </cell>
          <cell r="S62">
            <v>0</v>
          </cell>
          <cell r="T62">
            <v>3424.488</v>
          </cell>
          <cell r="U62">
            <v>5547.402</v>
          </cell>
          <cell r="V62">
            <v>7596.904</v>
          </cell>
          <cell r="W62">
            <v>1993.401</v>
          </cell>
          <cell r="X62">
            <v>0</v>
          </cell>
          <cell r="Y62">
            <v>0</v>
          </cell>
          <cell r="Z62">
            <v>0</v>
          </cell>
          <cell r="AB62">
            <v>0</v>
          </cell>
          <cell r="AC62">
            <v>0</v>
          </cell>
          <cell r="AD62">
            <v>7596.904</v>
          </cell>
          <cell r="AE62">
            <v>0</v>
          </cell>
          <cell r="AF62">
            <v>1993.401</v>
          </cell>
          <cell r="AG62">
            <v>0</v>
          </cell>
          <cell r="AH62">
            <v>0</v>
          </cell>
          <cell r="AI62">
            <v>0</v>
          </cell>
        </row>
        <row r="63">
          <cell r="C63">
            <v>2</v>
          </cell>
          <cell r="H63" t="str">
            <v>B</v>
          </cell>
          <cell r="I63" t="str">
            <v>Cost of leverage after tax</v>
          </cell>
          <cell r="J63">
            <v>-61957.75075000001</v>
          </cell>
          <cell r="K63">
            <v>-65578.75975000001</v>
          </cell>
          <cell r="L63">
            <v>-63269.27275000001</v>
          </cell>
          <cell r="M63">
            <v>-63207.78475</v>
          </cell>
          <cell r="N63">
            <v>-70009.385</v>
          </cell>
          <cell r="O63">
            <v>48570.634999999995</v>
          </cell>
          <cell r="P63">
            <v>0</v>
          </cell>
          <cell r="Q63">
            <v>0</v>
          </cell>
          <cell r="S63">
            <v>-61957.75075000001</v>
          </cell>
          <cell r="T63">
            <v>-127536.51049999999</v>
          </cell>
          <cell r="U63">
            <v>-190805.78325</v>
          </cell>
          <cell r="V63">
            <v>-254013.568</v>
          </cell>
          <cell r="W63">
            <v>-70009.385</v>
          </cell>
          <cell r="X63">
            <v>-21438.75</v>
          </cell>
          <cell r="Y63">
            <v>-21438.75</v>
          </cell>
          <cell r="Z63">
            <v>-21438.75</v>
          </cell>
          <cell r="AB63">
            <v>0</v>
          </cell>
          <cell r="AC63">
            <v>0</v>
          </cell>
          <cell r="AD63">
            <v>-254013.56799999997</v>
          </cell>
          <cell r="AE63">
            <v>0</v>
          </cell>
          <cell r="AF63">
            <v>-284386.635</v>
          </cell>
          <cell r="AG63">
            <v>-292605</v>
          </cell>
          <cell r="AH63">
            <v>-211975</v>
          </cell>
          <cell r="AI63">
            <v>-217125</v>
          </cell>
        </row>
        <row r="65">
          <cell r="C65">
            <v>3</v>
          </cell>
          <cell r="H65" t="str">
            <v>A+B = C</v>
          </cell>
          <cell r="I65" t="str">
            <v>Net underlying earnings after leverage allocation</v>
          </cell>
          <cell r="J65">
            <v>275422.47260629997</v>
          </cell>
          <cell r="K65">
            <v>281751.8285966</v>
          </cell>
          <cell r="L65">
            <v>319811.8169703</v>
          </cell>
          <cell r="M65">
            <v>293444.7233596</v>
          </cell>
          <cell r="N65">
            <v>253235.82709799998</v>
          </cell>
          <cell r="O65">
            <v>-274674.577098</v>
          </cell>
          <cell r="P65">
            <v>0</v>
          </cell>
          <cell r="Q65">
            <v>0</v>
          </cell>
          <cell r="S65">
            <v>275422.47260629997</v>
          </cell>
          <cell r="T65">
            <v>556174.3012029</v>
          </cell>
          <cell r="U65">
            <v>875986.1181732</v>
          </cell>
          <cell r="V65">
            <v>1170430.8415328</v>
          </cell>
          <cell r="W65">
            <v>253235.82709799998</v>
          </cell>
          <cell r="X65">
            <v>-21438.75</v>
          </cell>
          <cell r="Y65">
            <v>-21438.75</v>
          </cell>
          <cell r="Z65">
            <v>-21438.75</v>
          </cell>
          <cell r="AB65">
            <v>0</v>
          </cell>
          <cell r="AC65">
            <v>0</v>
          </cell>
          <cell r="AD65">
            <v>1170430.8415328</v>
          </cell>
          <cell r="AE65">
            <v>0</v>
          </cell>
          <cell r="AF65">
            <v>1204266.2074453</v>
          </cell>
          <cell r="AG65">
            <v>1134491.6087415</v>
          </cell>
          <cell r="AH65">
            <v>1391576.3490292</v>
          </cell>
          <cell r="AI65">
            <v>1644528.1016679</v>
          </cell>
        </row>
        <row r="67">
          <cell r="D67" t="str">
            <v>SHEQUITY</v>
          </cell>
          <cell r="E67" t="str">
            <v>C_AEGON</v>
          </cell>
          <cell r="F67" t="str">
            <v>C511M</v>
          </cell>
          <cell r="G67" t="str">
            <v>TOT_MOVEMENT</v>
          </cell>
          <cell r="I67" t="str">
            <v>Shareholders' equity</v>
          </cell>
          <cell r="J67">
            <v>20167147.3333161</v>
          </cell>
          <cell r="K67">
            <v>21530061.4294038</v>
          </cell>
          <cell r="L67">
            <v>22987998.2438557</v>
          </cell>
          <cell r="M67">
            <v>23487799.7839997</v>
          </cell>
          <cell r="N67">
            <v>23599517.9243601</v>
          </cell>
          <cell r="S67">
            <v>20167147.3333161</v>
          </cell>
          <cell r="T67">
            <v>21530061.4294038</v>
          </cell>
          <cell r="U67">
            <v>22987998.2438557</v>
          </cell>
          <cell r="V67">
            <v>23487799.7839997</v>
          </cell>
          <cell r="W67">
            <v>23599517.9243601</v>
          </cell>
          <cell r="AB67">
            <v>20036089.6575984</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3568964.48463078</v>
          </cell>
          <cell r="K68">
            <v>4536386.78212978</v>
          </cell>
          <cell r="L68">
            <v>5888156.40829848</v>
          </cell>
          <cell r="M68">
            <v>6072872.52869898</v>
          </cell>
          <cell r="N68">
            <v>5721295.59254078</v>
          </cell>
          <cell r="S68">
            <v>3568964.48463078</v>
          </cell>
          <cell r="T68">
            <v>4536386.78212978</v>
          </cell>
          <cell r="U68">
            <v>5888156.40829848</v>
          </cell>
          <cell r="V68">
            <v>6072872.52869898</v>
          </cell>
          <cell r="W68">
            <v>5721295.59254078</v>
          </cell>
          <cell r="AB68">
            <v>3463844.07776158</v>
          </cell>
          <cell r="AC68">
            <v>5560953.50546848</v>
          </cell>
          <cell r="AD68">
            <v>6072872.52869898</v>
          </cell>
          <cell r="AF68">
            <v>5083942.46525758</v>
          </cell>
          <cell r="AG68">
            <v>3166371.2158079</v>
          </cell>
          <cell r="AH68">
            <v>1583852.3497285</v>
          </cell>
          <cell r="AI68">
            <v>-548322.0826177</v>
          </cell>
        </row>
        <row r="69">
          <cell r="D69" t="str">
            <v>A240402</v>
          </cell>
          <cell r="E69" t="str">
            <v>C_AEGON</v>
          </cell>
          <cell r="F69" t="str">
            <v>C511M</v>
          </cell>
          <cell r="G69" t="str">
            <v>TOT_MOVEMENT</v>
          </cell>
          <cell r="I69" t="str">
            <v>Equity movements in associates - Revaluation reser</v>
          </cell>
          <cell r="J69">
            <v>-46733.5605568</v>
          </cell>
          <cell r="K69">
            <v>-44054.8638905</v>
          </cell>
          <cell r="L69">
            <v>-41623.0739386</v>
          </cell>
          <cell r="M69">
            <v>-41588.6680925</v>
          </cell>
          <cell r="N69">
            <v>-32189.4617242</v>
          </cell>
          <cell r="S69">
            <v>-46733.5605568</v>
          </cell>
          <cell r="T69">
            <v>-44054.8638905</v>
          </cell>
          <cell r="U69">
            <v>-41623.0739386</v>
          </cell>
          <cell r="V69">
            <v>-41588.6680925</v>
          </cell>
          <cell r="W69">
            <v>-32189.4617242</v>
          </cell>
          <cell r="AB69">
            <v>-63926.3002581</v>
          </cell>
          <cell r="AC69">
            <v>-41625.7237166</v>
          </cell>
          <cell r="AD69">
            <v>-41588.6680925</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v>
          </cell>
          <cell r="K70">
            <v>-26319.6665302</v>
          </cell>
          <cell r="L70">
            <v>-7541.6228959</v>
          </cell>
          <cell r="M70">
            <v>9374.7967426</v>
          </cell>
          <cell r="N70">
            <v>19187.7341898</v>
          </cell>
          <cell r="S70">
            <v>-3387.7688456</v>
          </cell>
          <cell r="T70">
            <v>-26319.6665302</v>
          </cell>
          <cell r="U70">
            <v>-7541.6228959</v>
          </cell>
          <cell r="V70">
            <v>9374.7967426</v>
          </cell>
          <cell r="W70">
            <v>19187.7341898</v>
          </cell>
          <cell r="AD70">
            <v>9374.7967426</v>
          </cell>
          <cell r="AF70">
            <v>29754.6004986</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v>
          </cell>
          <cell r="M71">
            <v>-1085501.9631561</v>
          </cell>
          <cell r="N71">
            <v>-1020576.7744608</v>
          </cell>
          <cell r="S71">
            <v>-1012490.910762</v>
          </cell>
          <cell r="T71">
            <v>-1381173.2473831</v>
          </cell>
          <cell r="U71">
            <v>-1443232.0157455</v>
          </cell>
          <cell r="V71">
            <v>-1085501.9631561</v>
          </cell>
          <cell r="W71">
            <v>-1020576.7744608</v>
          </cell>
          <cell r="AB71">
            <v>-979637.655481</v>
          </cell>
          <cell r="AD71">
            <v>-1085501.9631561</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-0.0569643000198994</v>
          </cell>
          <cell r="S79">
            <v>-122105.4826249</v>
          </cell>
          <cell r="T79">
            <v>-122105.4826249</v>
          </cell>
          <cell r="U79">
            <v>-122105.4826249</v>
          </cell>
          <cell r="V79">
            <v>-122105.3256249</v>
          </cell>
          <cell r="W79">
            <v>-0.0569643000198994</v>
          </cell>
          <cell r="AB79">
            <v>-546739.4503832</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17519.6446993</v>
          </cell>
          <cell r="N80">
            <v>0</v>
          </cell>
          <cell r="S80">
            <v>17519.6476993</v>
          </cell>
          <cell r="T80">
            <v>17519.6476993</v>
          </cell>
          <cell r="U80">
            <v>17519.6476993</v>
          </cell>
          <cell r="V80">
            <v>17519.6446993</v>
          </cell>
          <cell r="W80">
            <v>0</v>
          </cell>
          <cell r="AD80">
            <v>17519.6446993</v>
          </cell>
          <cell r="AF80">
            <v>-0.40400000000227</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-0.12732440000002</v>
          </cell>
          <cell r="S82">
            <v>-17519.2426992</v>
          </cell>
          <cell r="T82">
            <v>-17519.2426992</v>
          </cell>
          <cell r="U82">
            <v>-17519.2426992</v>
          </cell>
          <cell r="V82">
            <v>-17519.2426992</v>
          </cell>
          <cell r="W82">
            <v>-0.12732440000002</v>
          </cell>
          <cell r="AD82">
            <v>-17519.2426992</v>
          </cell>
          <cell r="AF82">
            <v>-0.311743399998704</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-546739.4503832</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15892187.60188732</v>
          </cell>
          <cell r="AE90" t="str">
            <v/>
          </cell>
          <cell r="AF90">
            <v>17719843.66183337</v>
          </cell>
          <cell r="AG90">
            <v>18040090.38936181</v>
          </cell>
          <cell r="AH90">
            <v>19395931.3422318</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v>
          </cell>
          <cell r="AH91">
            <v>17883820.964474745</v>
          </cell>
          <cell r="AI91">
            <v>18768445.520661842</v>
          </cell>
        </row>
        <row r="93">
          <cell r="C93">
            <v>6</v>
          </cell>
          <cell r="H93" t="str">
            <v>QTD: C*4/D YTD: C*(x/4)/D FY: C/D</v>
          </cell>
          <cell r="I93" t="str">
            <v>Return on Equity excl. r.r. &amp; r.d.b.p.</v>
          </cell>
          <cell r="J93">
            <v>0.07133318290956157</v>
          </cell>
          <cell r="K93">
            <v>0.07116518961155663</v>
          </cell>
          <cell r="L93">
            <v>0.08040780689335965</v>
          </cell>
          <cell r="M93">
            <v>0.073919248882872</v>
          </cell>
          <cell r="N93">
            <v>0.06106758279854017</v>
          </cell>
          <cell r="O93" t="str">
            <v/>
          </cell>
          <cell r="P93" t="str">
            <v/>
          </cell>
          <cell r="Q93" t="str">
            <v/>
          </cell>
          <cell r="S93">
            <v>0.07133318290956157</v>
          </cell>
          <cell r="T93">
            <v>0.07023956117574781</v>
          </cell>
          <cell r="U93">
            <v>0.07341413386847595</v>
          </cell>
          <cell r="V93">
            <v>0.0737084038221316</v>
          </cell>
          <cell r="W93">
            <v>0.06106758279854017</v>
          </cell>
          <cell r="X93" t="str">
            <v/>
          </cell>
          <cell r="Y93" t="str">
            <v/>
          </cell>
          <cell r="Z93" t="str">
            <v/>
          </cell>
          <cell r="AB93">
            <v>0</v>
          </cell>
          <cell r="AC93">
            <v>0</v>
          </cell>
          <cell r="AD93">
            <v>0.07364818934013857</v>
          </cell>
          <cell r="AE93" t="str">
            <v/>
          </cell>
          <cell r="AF93">
            <v>0.06796144652444984</v>
          </cell>
          <cell r="AG93">
            <v>0.06288724636382678</v>
          </cell>
          <cell r="AH93">
            <v>0.071745786499009</v>
          </cell>
          <cell r="AI93">
            <v>0.08114730871399929</v>
          </cell>
        </row>
        <row r="94">
          <cell r="C94">
            <v>7</v>
          </cell>
          <cell r="H94" t="str">
            <v>QTD: (A+(B*T))*4/E YTD: (A+(B*T))*(4/x)/E FY: (A+(B*T))/E</v>
          </cell>
          <cell r="I94" t="str">
            <v>Return on Equity excl. r.r. &amp; r.d.b.p. &amp; r.o.b.</v>
          </cell>
          <cell r="J94">
            <v>0.08316841488204965</v>
          </cell>
          <cell r="K94">
            <v>0.08345282900364091</v>
          </cell>
          <cell r="L94">
            <v>0.09408861175090753</v>
          </cell>
          <cell r="M94">
            <v>0.08544910289024388</v>
          </cell>
          <cell r="N94">
            <v>0.07030721650655908</v>
          </cell>
          <cell r="O94" t="str">
            <v/>
          </cell>
          <cell r="P94" t="str">
            <v/>
          </cell>
          <cell r="Q94" t="str">
            <v/>
          </cell>
          <cell r="S94">
            <v>0.08316841488204965</v>
          </cell>
          <cell r="T94">
            <v>0.08233350306359984</v>
          </cell>
          <cell r="U94">
            <v>0.08611342236432176</v>
          </cell>
          <cell r="V94">
            <v>0.08522075527774171</v>
          </cell>
          <cell r="W94">
            <v>0.07030721650655908</v>
          </cell>
          <cell r="X94" t="str">
            <v/>
          </cell>
          <cell r="Y94" t="str">
            <v/>
          </cell>
          <cell r="Z94" t="str">
            <v/>
          </cell>
          <cell r="AB94">
            <v>0</v>
          </cell>
          <cell r="AC94">
            <v>0</v>
          </cell>
          <cell r="AD94">
            <v>0</v>
          </cell>
          <cell r="AE94" t="str">
            <v/>
          </cell>
          <cell r="AF94">
            <v>0.07355119115932213</v>
          </cell>
          <cell r="AG94">
            <v>0.06588412450758696</v>
          </cell>
          <cell r="AH94">
            <v>0.07873608004943312</v>
          </cell>
          <cell r="AI94">
            <v>0.08847680733411385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1">
        <row r="141">
          <cell r="C141">
            <v>0.3440031216989085</v>
          </cell>
          <cell r="D141">
            <v>0.25</v>
          </cell>
          <cell r="E141">
            <v>0.2</v>
          </cell>
          <cell r="F141">
            <v>0.264</v>
          </cell>
          <cell r="G141">
            <v>0.3</v>
          </cell>
          <cell r="H141">
            <v>0</v>
          </cell>
          <cell r="I141">
            <v>0.19</v>
          </cell>
          <cell r="J141">
            <v>0.19</v>
          </cell>
          <cell r="K141">
            <v>0.19</v>
          </cell>
          <cell r="L141">
            <v>0.23</v>
          </cell>
          <cell r="M141">
            <v>0.2</v>
          </cell>
          <cell r="N141">
            <v>0.16</v>
          </cell>
          <cell r="P141">
            <v>0.125</v>
          </cell>
          <cell r="Q141">
            <v>0.25</v>
          </cell>
          <cell r="R141">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10">
        <row r="56">
          <cell r="B56">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2">
        <row r="1">
          <cell r="B1" t="str">
            <v>yes</v>
          </cell>
        </row>
        <row r="3">
          <cell r="I3" t="str">
            <v>ACTUAL</v>
          </cell>
        </row>
        <row r="9">
          <cell r="I9" t="str">
            <v>E.92000</v>
          </cell>
        </row>
        <row r="10">
          <cell r="I10" t="str">
            <v>G.92000.EUR</v>
          </cell>
        </row>
        <row r="13">
          <cell r="I13" t="str">
            <v>2011.Q4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5">
          <cell r="C5">
            <v>41274</v>
          </cell>
        </row>
        <row r="6">
          <cell r="C6">
            <v>41274</v>
          </cell>
        </row>
      </sheetData>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v>
          </cell>
          <cell r="G4">
            <v>1.3127</v>
          </cell>
          <cell r="H4">
            <v>1</v>
          </cell>
          <cell r="I4">
            <v>291.2151</v>
          </cell>
          <cell r="J4">
            <v>291.2151</v>
          </cell>
          <cell r="K4">
            <v>4.0803</v>
          </cell>
          <cell r="L4">
            <v>25.0956</v>
          </cell>
          <cell r="M4">
            <v>1</v>
          </cell>
          <cell r="N4">
            <v>2.353</v>
          </cell>
          <cell r="O4">
            <v>4.4455</v>
          </cell>
          <cell r="P4">
            <v>1</v>
          </cell>
          <cell r="Q4">
            <v>8.214</v>
          </cell>
          <cell r="R4">
            <v>1</v>
          </cell>
          <cell r="S4">
            <v>1</v>
          </cell>
          <cell r="T4">
            <v>1</v>
          </cell>
          <cell r="U4">
            <v>1</v>
          </cell>
          <cell r="V4">
            <v>1</v>
          </cell>
          <cell r="W4">
            <v>1</v>
          </cell>
        </row>
        <row r="5">
          <cell r="C5">
            <v>41274</v>
          </cell>
          <cell r="D5">
            <v>1.3195</v>
          </cell>
          <cell r="E5">
            <v>1</v>
          </cell>
          <cell r="F5">
            <v>0.8506</v>
          </cell>
          <cell r="G5">
            <v>1.3303</v>
          </cell>
          <cell r="H5">
            <v>1</v>
          </cell>
          <cell r="I5">
            <v>296.1007</v>
          </cell>
          <cell r="J5">
            <v>296.1007</v>
          </cell>
          <cell r="K5">
            <v>4.152</v>
          </cell>
          <cell r="L5">
            <v>25.5351</v>
          </cell>
          <cell r="M5">
            <v>1</v>
          </cell>
          <cell r="N5">
            <v>2.3562</v>
          </cell>
          <cell r="O5">
            <v>4.3836</v>
          </cell>
          <cell r="P5">
            <v>1</v>
          </cell>
          <cell r="Q5">
            <v>8.2239</v>
          </cell>
          <cell r="R5">
            <v>1</v>
          </cell>
          <cell r="S5">
            <v>1</v>
          </cell>
          <cell r="T5">
            <v>1</v>
          </cell>
          <cell r="U5">
            <v>1</v>
          </cell>
          <cell r="V5">
            <v>1</v>
          </cell>
          <cell r="W5">
            <v>1</v>
          </cell>
        </row>
        <row r="6">
          <cell r="C6">
            <v>41364</v>
          </cell>
          <cell r="D6">
            <v>1.2841</v>
          </cell>
          <cell r="E6">
            <v>1</v>
          </cell>
          <cell r="F6">
            <v>0.8456</v>
          </cell>
          <cell r="G6">
            <v>1.3045</v>
          </cell>
          <cell r="H6">
            <v>1</v>
          </cell>
          <cell r="I6">
            <v>304.4201</v>
          </cell>
          <cell r="J6">
            <v>304.4201</v>
          </cell>
          <cell r="K6">
            <v>4.1764</v>
          </cell>
          <cell r="L6">
            <v>25.762</v>
          </cell>
          <cell r="M6">
            <v>1</v>
          </cell>
          <cell r="N6">
            <v>2.3236</v>
          </cell>
          <cell r="O6">
            <v>4.4163</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v>
          </cell>
          <cell r="H6">
            <v>-129.4449382204138</v>
          </cell>
          <cell r="I6">
            <v>-14.119837941956828</v>
          </cell>
          <cell r="J6">
            <v>0</v>
          </cell>
          <cell r="K6">
            <v>-0.24530890586101997</v>
          </cell>
          <cell r="L6">
            <v>-0.33374697127305003</v>
          </cell>
          <cell r="M6">
            <v>0</v>
          </cell>
          <cell r="N6">
            <v>-0.47207047208023</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80414.129376</v>
          </cell>
          <cell r="G7">
            <v>66347.0151655486</v>
          </cell>
          <cell r="H7">
            <v>9760.8189225717</v>
          </cell>
          <cell r="I7">
            <v>1115.6288636517002</v>
          </cell>
          <cell r="J7">
            <v>1.1206870888932001</v>
          </cell>
          <cell r="K7">
            <v>666.139676219597</v>
          </cell>
          <cell r="L7">
            <v>941.4079171372939</v>
          </cell>
          <cell r="M7">
            <v>201.831421057359</v>
          </cell>
          <cell r="N7">
            <v>-14.9751400080004</v>
          </cell>
          <cell r="O7">
            <v>18.3906932140436</v>
          </cell>
          <cell r="P7">
            <v>6.4651895178448004</v>
          </cell>
          <cell r="Q7">
            <v>4574.814</v>
          </cell>
          <cell r="R7">
            <v>342.173972590181</v>
          </cell>
          <cell r="S7">
            <v>7427.01304682763</v>
          </cell>
          <cell r="T7">
            <v>0</v>
          </cell>
          <cell r="U7">
            <v>35.8372050037541</v>
          </cell>
          <cell r="V7">
            <v>1.26145330318</v>
          </cell>
          <cell r="W7">
            <v>0</v>
          </cell>
          <cell r="X7">
            <v>84.5409264293596</v>
          </cell>
          <cell r="Y7">
            <v>-5272.869683770114</v>
          </cell>
          <cell r="Z7">
            <v>321961.469565876</v>
          </cell>
        </row>
        <row r="8">
          <cell r="D8" t="str">
            <v>EAC</v>
          </cell>
          <cell r="E8">
            <v>10896.183251980901</v>
          </cell>
          <cell r="F8">
            <v>6620.442160859</v>
          </cell>
          <cell r="G8">
            <v>3164.71335228337</v>
          </cell>
          <cell r="H8">
            <v>-34.6758589157796</v>
          </cell>
          <cell r="I8">
            <v>338.958533245643</v>
          </cell>
          <cell r="J8">
            <v>2.7583837740946002</v>
          </cell>
          <cell r="K8">
            <v>536.846720955173</v>
          </cell>
          <cell r="L8">
            <v>528.290269388102</v>
          </cell>
          <cell r="M8">
            <v>83.31259126170511</v>
          </cell>
          <cell r="N8">
            <v>150.209624193172</v>
          </cell>
          <cell r="O8">
            <v>52.9065023416732</v>
          </cell>
          <cell r="P8">
            <v>12.2728601973264</v>
          </cell>
          <cell r="Q8">
            <v>186.154</v>
          </cell>
          <cell r="R8">
            <v>67.54150215308</v>
          </cell>
          <cell r="S8">
            <v>2201.3356079013797</v>
          </cell>
          <cell r="T8">
            <v>0</v>
          </cell>
          <cell r="U8">
            <v>6.251960502641721</v>
          </cell>
          <cell r="V8">
            <v>38.207587147617296</v>
          </cell>
          <cell r="W8">
            <v>251.4</v>
          </cell>
          <cell r="X8">
            <v>212.2858738435</v>
          </cell>
          <cell r="Y8">
            <v>-497.2047686400947</v>
          </cell>
          <cell r="Z8">
            <v>24818.1901544725</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v>
          </cell>
          <cell r="F10">
            <v>1688.76225</v>
          </cell>
          <cell r="G10">
            <v>725.508957466396</v>
          </cell>
          <cell r="H10">
            <v>200.82557222067098</v>
          </cell>
          <cell r="I10">
            <v>34.521149824</v>
          </cell>
          <cell r="J10">
            <v>0</v>
          </cell>
          <cell r="K10">
            <v>113.80232420492099</v>
          </cell>
          <cell r="L10">
            <v>0.22214006079334</v>
          </cell>
          <cell r="M10">
            <v>0.41896465674963</v>
          </cell>
          <cell r="N10">
            <v>0.13220967814298</v>
          </cell>
          <cell r="O10">
            <v>4.48863918438353</v>
          </cell>
          <cell r="P10">
            <v>0</v>
          </cell>
          <cell r="Q10">
            <v>10.873263087777302</v>
          </cell>
          <cell r="R10">
            <v>12.601188194349499</v>
          </cell>
          <cell r="S10">
            <v>12.0513849328936</v>
          </cell>
          <cell r="T10">
            <v>0</v>
          </cell>
          <cell r="U10">
            <v>0.28284743934333</v>
          </cell>
          <cell r="V10">
            <v>0</v>
          </cell>
          <cell r="W10">
            <v>0</v>
          </cell>
          <cell r="X10">
            <v>0</v>
          </cell>
          <cell r="Y10">
            <v>-0.2828474393427314</v>
          </cell>
          <cell r="Z10">
            <v>7511.13335909458</v>
          </cell>
        </row>
        <row r="11">
          <cell r="D11" t="str">
            <v>IR2</v>
          </cell>
          <cell r="E11">
            <v>1988.55710573029</v>
          </cell>
          <cell r="F11">
            <v>547.42425</v>
          </cell>
          <cell r="G11">
            <v>528.091962095567</v>
          </cell>
          <cell r="H11">
            <v>175.38062074336702</v>
          </cell>
          <cell r="I11">
            <v>3.316545308566</v>
          </cell>
          <cell r="J11">
            <v>0</v>
          </cell>
          <cell r="K11">
            <v>16.0799430426994</v>
          </cell>
          <cell r="L11">
            <v>48.9849122772263</v>
          </cell>
          <cell r="M11">
            <v>1.48457873602436</v>
          </cell>
          <cell r="N11">
            <v>1.03890710026751</v>
          </cell>
          <cell r="O11">
            <v>1.6363552912501</v>
          </cell>
          <cell r="P11">
            <v>0</v>
          </cell>
          <cell r="Q11">
            <v>20.7359273488383</v>
          </cell>
          <cell r="R11">
            <v>0.65856137080108</v>
          </cell>
          <cell r="S11">
            <v>0</v>
          </cell>
          <cell r="T11">
            <v>0</v>
          </cell>
          <cell r="U11">
            <v>0.7751636765885499</v>
          </cell>
          <cell r="V11">
            <v>0</v>
          </cell>
          <cell r="W11">
            <v>0</v>
          </cell>
          <cell r="X11">
            <v>0</v>
          </cell>
          <cell r="Y11">
            <v>-1.075181605745911</v>
          </cell>
          <cell r="Z11">
            <v>3333.0896511157403</v>
          </cell>
        </row>
        <row r="12">
          <cell r="D12" t="str">
            <v>IR3</v>
          </cell>
          <cell r="E12">
            <v>848.698986991765</v>
          </cell>
          <cell r="F12">
            <v>178.27275</v>
          </cell>
          <cell r="G12">
            <v>13.923862493396</v>
          </cell>
          <cell r="H12">
            <v>0</v>
          </cell>
          <cell r="I12">
            <v>5.7024817346</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336.762357942828</v>
          </cell>
          <cell r="F13">
            <v>12</v>
          </cell>
          <cell r="G13">
            <v>18.786602073392803</v>
          </cell>
          <cell r="H13">
            <v>22.819976344386102</v>
          </cell>
          <cell r="I13">
            <v>0.0022020012189</v>
          </cell>
          <cell r="J13">
            <v>0</v>
          </cell>
          <cell r="K13">
            <v>1.86907601749726</v>
          </cell>
          <cell r="L13">
            <v>0.08908636333402001</v>
          </cell>
          <cell r="M13">
            <v>0</v>
          </cell>
          <cell r="N13">
            <v>0</v>
          </cell>
          <cell r="O13">
            <v>0</v>
          </cell>
          <cell r="P13">
            <v>0</v>
          </cell>
          <cell r="Q13">
            <v>0.0208742248302</v>
          </cell>
          <cell r="R13">
            <v>0.23712575596724</v>
          </cell>
          <cell r="S13">
            <v>0</v>
          </cell>
          <cell r="T13">
            <v>0</v>
          </cell>
          <cell r="U13">
            <v>0.00504155853811</v>
          </cell>
          <cell r="V13">
            <v>0</v>
          </cell>
          <cell r="W13">
            <v>0</v>
          </cell>
          <cell r="X13">
            <v>0</v>
          </cell>
          <cell r="Y13">
            <v>-0.005041558537641322</v>
          </cell>
          <cell r="Z13">
            <v>392.587300723455</v>
          </cell>
        </row>
        <row r="14">
          <cell r="D14" t="str">
            <v>IR5</v>
          </cell>
          <cell r="E14">
            <v>335.97198425926</v>
          </cell>
          <cell r="F14">
            <v>246.68625</v>
          </cell>
          <cell r="G14">
            <v>6.526323955034121</v>
          </cell>
          <cell r="H14">
            <v>50.0567598164516</v>
          </cell>
          <cell r="I14">
            <v>0</v>
          </cell>
          <cell r="J14">
            <v>0</v>
          </cell>
          <cell r="K14">
            <v>0</v>
          </cell>
          <cell r="L14">
            <v>0</v>
          </cell>
          <cell r="M14">
            <v>0</v>
          </cell>
          <cell r="N14">
            <v>0</v>
          </cell>
          <cell r="O14">
            <v>0</v>
          </cell>
          <cell r="P14">
            <v>0</v>
          </cell>
          <cell r="Q14">
            <v>41.6448098321949</v>
          </cell>
          <cell r="R14">
            <v>0</v>
          </cell>
          <cell r="S14">
            <v>0</v>
          </cell>
          <cell r="T14">
            <v>0</v>
          </cell>
          <cell r="U14">
            <v>0</v>
          </cell>
          <cell r="V14">
            <v>0</v>
          </cell>
          <cell r="W14">
            <v>0</v>
          </cell>
          <cell r="X14">
            <v>0</v>
          </cell>
          <cell r="Y14">
            <v>-6.526323955034627</v>
          </cell>
          <cell r="Z14">
            <v>674.3598039079061</v>
          </cell>
        </row>
        <row r="15">
          <cell r="D15" t="str">
            <v>MR1</v>
          </cell>
          <cell r="E15">
            <v>4008.33852821472</v>
          </cell>
          <cell r="F15">
            <v>332.66123845672604</v>
          </cell>
          <cell r="G15">
            <v>191.40690723612101</v>
          </cell>
          <cell r="H15">
            <v>419.378732097562</v>
          </cell>
          <cell r="I15">
            <v>4.24672813924162</v>
          </cell>
          <cell r="J15">
            <v>0</v>
          </cell>
          <cell r="K15">
            <v>63.016723642738796</v>
          </cell>
          <cell r="L15">
            <v>54.005220327417895</v>
          </cell>
          <cell r="M15">
            <v>11.5256129441048</v>
          </cell>
          <cell r="N15">
            <v>11.3351548427906</v>
          </cell>
          <cell r="O15">
            <v>8.5330987385803</v>
          </cell>
          <cell r="P15">
            <v>0</v>
          </cell>
          <cell r="Q15">
            <v>13.557109308360399</v>
          </cell>
          <cell r="R15">
            <v>9.32045405430961</v>
          </cell>
          <cell r="S15">
            <v>71.8543216105578</v>
          </cell>
          <cell r="T15">
            <v>0</v>
          </cell>
          <cell r="U15">
            <v>0.699157270714456</v>
          </cell>
          <cell r="V15">
            <v>0</v>
          </cell>
          <cell r="W15">
            <v>0</v>
          </cell>
          <cell r="X15">
            <v>0</v>
          </cell>
          <cell r="Y15">
            <v>-141.16699056232665</v>
          </cell>
          <cell r="Z15">
            <v>5058.71199632162</v>
          </cell>
        </row>
        <row r="16">
          <cell r="D16" t="str">
            <v>MR2</v>
          </cell>
          <cell r="E16">
            <v>2242.8552855131</v>
          </cell>
          <cell r="F16">
            <v>152.77525</v>
          </cell>
          <cell r="G16">
            <v>1.09139364212751E-14</v>
          </cell>
          <cell r="H16">
            <v>85.074732597544</v>
          </cell>
          <cell r="I16">
            <v>3.76156855767</v>
          </cell>
          <cell r="J16">
            <v>0</v>
          </cell>
          <cell r="K16">
            <v>0</v>
          </cell>
          <cell r="L16">
            <v>0</v>
          </cell>
          <cell r="M16">
            <v>0</v>
          </cell>
          <cell r="N16">
            <v>0</v>
          </cell>
          <cell r="O16">
            <v>0</v>
          </cell>
          <cell r="P16">
            <v>0</v>
          </cell>
          <cell r="Q16">
            <v>5.1795202061555505</v>
          </cell>
          <cell r="R16">
            <v>3.49260498578353</v>
          </cell>
          <cell r="S16">
            <v>57.3887794361376</v>
          </cell>
          <cell r="T16">
            <v>0</v>
          </cell>
          <cell r="U16">
            <v>0</v>
          </cell>
          <cell r="V16">
            <v>0</v>
          </cell>
          <cell r="W16">
            <v>0</v>
          </cell>
          <cell r="X16">
            <v>0</v>
          </cell>
          <cell r="Y16">
            <v>-0.00020681523164967075</v>
          </cell>
          <cell r="Z16">
            <v>2550.52753448116</v>
          </cell>
        </row>
        <row r="17">
          <cell r="D17" t="str">
            <v>MR3</v>
          </cell>
          <cell r="E17">
            <v>108.663854527857</v>
          </cell>
          <cell r="F17">
            <v>0</v>
          </cell>
          <cell r="G17">
            <v>163.37500877595699</v>
          </cell>
          <cell r="H17">
            <v>18.1491617520379</v>
          </cell>
          <cell r="I17">
            <v>0</v>
          </cell>
          <cell r="J17">
            <v>0</v>
          </cell>
          <cell r="K17">
            <v>13.5517316339751</v>
          </cell>
          <cell r="L17">
            <v>3.29027823209469</v>
          </cell>
          <cell r="M17">
            <v>0</v>
          </cell>
          <cell r="N17">
            <v>0</v>
          </cell>
          <cell r="O17">
            <v>5.77067573357352</v>
          </cell>
          <cell r="P17">
            <v>0</v>
          </cell>
          <cell r="Q17">
            <v>10.897151797115201</v>
          </cell>
          <cell r="R17">
            <v>0.25614415440076</v>
          </cell>
          <cell r="S17">
            <v>0</v>
          </cell>
          <cell r="T17">
            <v>0</v>
          </cell>
          <cell r="U17">
            <v>0</v>
          </cell>
          <cell r="V17">
            <v>0</v>
          </cell>
          <cell r="W17">
            <v>0</v>
          </cell>
          <cell r="X17">
            <v>0</v>
          </cell>
          <cell r="Y17">
            <v>-53.14040986235415</v>
          </cell>
          <cell r="Z17">
            <v>270.81359674465705</v>
          </cell>
        </row>
        <row r="18">
          <cell r="D18" t="str">
            <v>UR1C</v>
          </cell>
          <cell r="E18">
            <v>285.110195043669</v>
          </cell>
          <cell r="F18">
            <v>30.846</v>
          </cell>
          <cell r="G18">
            <v>2.47463871125431</v>
          </cell>
          <cell r="H18">
            <v>11.166619516729599</v>
          </cell>
          <cell r="I18">
            <v>2.35769128497</v>
          </cell>
          <cell r="J18">
            <v>0</v>
          </cell>
          <cell r="K18">
            <v>2.3845808346084</v>
          </cell>
          <cell r="L18">
            <v>1.11874675750197</v>
          </cell>
          <cell r="M18">
            <v>1.19785625375324</v>
          </cell>
          <cell r="N18">
            <v>0.72093637689629</v>
          </cell>
          <cell r="O18">
            <v>1.4947012325901101</v>
          </cell>
          <cell r="P18">
            <v>0</v>
          </cell>
          <cell r="Q18">
            <v>0.05895742326571</v>
          </cell>
          <cell r="R18">
            <v>1.90281013177607</v>
          </cell>
          <cell r="S18">
            <v>0</v>
          </cell>
          <cell r="T18">
            <v>0</v>
          </cell>
          <cell r="U18">
            <v>0.47759913338466</v>
          </cell>
          <cell r="V18">
            <v>0</v>
          </cell>
          <cell r="W18">
            <v>0</v>
          </cell>
          <cell r="X18">
            <v>0</v>
          </cell>
          <cell r="Y18">
            <v>-0.4775991333844445</v>
          </cell>
          <cell r="Z18">
            <v>340.833733567015</v>
          </cell>
        </row>
        <row r="19">
          <cell r="D19" t="str">
            <v>UR1P</v>
          </cell>
          <cell r="E19">
            <v>1906.68975594511</v>
          </cell>
          <cell r="F19">
            <v>590.96375</v>
          </cell>
          <cell r="G19">
            <v>516.142651988116</v>
          </cell>
          <cell r="H19">
            <v>47.8073179016793</v>
          </cell>
          <cell r="I19">
            <v>16.26478095137</v>
          </cell>
          <cell r="J19">
            <v>0</v>
          </cell>
          <cell r="K19">
            <v>14.057180972078001</v>
          </cell>
          <cell r="L19">
            <v>10.9703719743241</v>
          </cell>
          <cell r="M19">
            <v>3.5253987696835</v>
          </cell>
          <cell r="N19">
            <v>4.5379494304739705</v>
          </cell>
          <cell r="O19">
            <v>1.2497169571771798</v>
          </cell>
          <cell r="P19">
            <v>0</v>
          </cell>
          <cell r="Q19">
            <v>13.3816245162478</v>
          </cell>
          <cell r="R19">
            <v>1.58345425839801</v>
          </cell>
          <cell r="S19">
            <v>10.605</v>
          </cell>
          <cell r="T19">
            <v>0</v>
          </cell>
          <cell r="U19">
            <v>0.35196335007784</v>
          </cell>
          <cell r="V19">
            <v>0</v>
          </cell>
          <cell r="W19">
            <v>0</v>
          </cell>
          <cell r="X19">
            <v>0</v>
          </cell>
          <cell r="Y19">
            <v>-0.3519633500754935</v>
          </cell>
          <cell r="Z19">
            <v>3137.77895366466</v>
          </cell>
        </row>
        <row r="20">
          <cell r="D20" t="str">
            <v>UR2C</v>
          </cell>
          <cell r="E20">
            <v>268.609969235812</v>
          </cell>
          <cell r="F20">
            <v>26.03175</v>
          </cell>
          <cell r="G20">
            <v>0.08503698291651</v>
          </cell>
          <cell r="H20">
            <v>0</v>
          </cell>
          <cell r="I20">
            <v>0.368274854969</v>
          </cell>
          <cell r="J20">
            <v>0</v>
          </cell>
          <cell r="K20">
            <v>2.33083601755661</v>
          </cell>
          <cell r="L20">
            <v>0.1297374585325</v>
          </cell>
          <cell r="M20">
            <v>1.43534959385192</v>
          </cell>
          <cell r="N20">
            <v>1.08816751721746</v>
          </cell>
          <cell r="O20">
            <v>0.17390565237275998</v>
          </cell>
          <cell r="P20">
            <v>0</v>
          </cell>
          <cell r="Q20">
            <v>0</v>
          </cell>
          <cell r="R20">
            <v>0.40125045609862003</v>
          </cell>
          <cell r="S20">
            <v>0</v>
          </cell>
          <cell r="T20">
            <v>0</v>
          </cell>
          <cell r="U20">
            <v>0.01787564587319</v>
          </cell>
          <cell r="V20">
            <v>0</v>
          </cell>
          <cell r="W20">
            <v>0</v>
          </cell>
          <cell r="X20">
            <v>0</v>
          </cell>
          <cell r="Y20">
            <v>-0.017875645873573376</v>
          </cell>
          <cell r="Z20">
            <v>300.654277769327</v>
          </cell>
        </row>
        <row r="21">
          <cell r="D21" t="str">
            <v>UR2P</v>
          </cell>
          <cell r="E21">
            <v>609.970341769804</v>
          </cell>
          <cell r="F21">
            <v>67.70475</v>
          </cell>
          <cell r="G21">
            <v>19.3989139035695</v>
          </cell>
          <cell r="H21">
            <v>0</v>
          </cell>
          <cell r="I21">
            <v>2.20187334759</v>
          </cell>
          <cell r="J21">
            <v>0</v>
          </cell>
          <cell r="K21">
            <v>4.45309311824617</v>
          </cell>
          <cell r="L21">
            <v>0.26800873258438</v>
          </cell>
          <cell r="M21">
            <v>4.16708197034101</v>
          </cell>
          <cell r="N21">
            <v>5.7915344046088</v>
          </cell>
          <cell r="O21">
            <v>0.35896642586839</v>
          </cell>
          <cell r="P21">
            <v>0</v>
          </cell>
          <cell r="Q21">
            <v>0</v>
          </cell>
          <cell r="R21">
            <v>5.10476109448761</v>
          </cell>
          <cell r="S21">
            <v>0</v>
          </cell>
          <cell r="T21">
            <v>0</v>
          </cell>
          <cell r="U21">
            <v>0.07227586488231999</v>
          </cell>
          <cell r="V21">
            <v>0</v>
          </cell>
          <cell r="W21">
            <v>0</v>
          </cell>
          <cell r="X21">
            <v>0</v>
          </cell>
          <cell r="Y21">
            <v>-0.07227586488193083</v>
          </cell>
          <cell r="Z21">
            <v>719.4193247671001</v>
          </cell>
        </row>
        <row r="22">
          <cell r="D22" t="str">
            <v>UR3C</v>
          </cell>
          <cell r="E22">
            <v>26.9183867290249</v>
          </cell>
          <cell r="F22">
            <v>0</v>
          </cell>
          <cell r="G22">
            <v>270.695138379855</v>
          </cell>
          <cell r="H22">
            <v>0</v>
          </cell>
          <cell r="I22">
            <v>0.41412501669</v>
          </cell>
          <cell r="J22">
            <v>0</v>
          </cell>
          <cell r="K22">
            <v>58.772134209221896</v>
          </cell>
          <cell r="L22">
            <v>55.5406381621029</v>
          </cell>
          <cell r="M22">
            <v>13.164703953370498</v>
          </cell>
          <cell r="N22">
            <v>19.7608292333347</v>
          </cell>
          <cell r="O22">
            <v>2.3318759032910696</v>
          </cell>
          <cell r="P22">
            <v>0</v>
          </cell>
          <cell r="Q22">
            <v>9.84421272691535</v>
          </cell>
          <cell r="R22">
            <v>1.94131083163524</v>
          </cell>
          <cell r="S22">
            <v>0</v>
          </cell>
          <cell r="T22">
            <v>0</v>
          </cell>
          <cell r="U22">
            <v>0.65155288210606</v>
          </cell>
          <cell r="V22">
            <v>0</v>
          </cell>
          <cell r="W22">
            <v>0</v>
          </cell>
          <cell r="X22">
            <v>0</v>
          </cell>
          <cell r="Y22">
            <v>-27.54061703422161</v>
          </cell>
          <cell r="Z22">
            <v>432.494290993326</v>
          </cell>
        </row>
        <row r="23">
          <cell r="D23" t="str">
            <v>UR3P</v>
          </cell>
          <cell r="E23">
            <v>2564.8848316039803</v>
          </cell>
          <cell r="F23">
            <v>9.339</v>
          </cell>
          <cell r="G23">
            <v>286.990434423417</v>
          </cell>
          <cell r="H23">
            <v>106.992451670201</v>
          </cell>
          <cell r="I23">
            <v>15.8833982825</v>
          </cell>
          <cell r="J23">
            <v>0</v>
          </cell>
          <cell r="K23">
            <v>55.0756972323789</v>
          </cell>
          <cell r="L23">
            <v>40.7450663829532</v>
          </cell>
          <cell r="M23">
            <v>8.51657977943857</v>
          </cell>
          <cell r="N23">
            <v>11.153088521208499</v>
          </cell>
          <cell r="O23">
            <v>3.25109392291494</v>
          </cell>
          <cell r="P23">
            <v>0</v>
          </cell>
          <cell r="Q23">
            <v>11.9619452332355</v>
          </cell>
          <cell r="R23">
            <v>4.78756386372876</v>
          </cell>
          <cell r="S23">
            <v>0</v>
          </cell>
          <cell r="T23">
            <v>0</v>
          </cell>
          <cell r="U23">
            <v>0.75718139996487</v>
          </cell>
          <cell r="V23">
            <v>0</v>
          </cell>
          <cell r="W23">
            <v>0</v>
          </cell>
          <cell r="X23">
            <v>0</v>
          </cell>
          <cell r="Y23">
            <v>-0.7571813999707047</v>
          </cell>
          <cell r="Z23">
            <v>3119.5811509159503</v>
          </cell>
        </row>
        <row r="24">
          <cell r="D24" t="str">
            <v>UR4C</v>
          </cell>
          <cell r="E24">
            <v>0</v>
          </cell>
          <cell r="F24">
            <v>50.74425</v>
          </cell>
          <cell r="G24">
            <v>0</v>
          </cell>
          <cell r="H24">
            <v>0</v>
          </cell>
          <cell r="I24">
            <v>0</v>
          </cell>
          <cell r="J24">
            <v>0</v>
          </cell>
          <cell r="K24">
            <v>206.47595388094499</v>
          </cell>
          <cell r="L24">
            <v>0</v>
          </cell>
          <cell r="M24">
            <v>0</v>
          </cell>
          <cell r="N24">
            <v>0</v>
          </cell>
          <cell r="O24">
            <v>0</v>
          </cell>
          <cell r="P24">
            <v>0</v>
          </cell>
          <cell r="Q24">
            <v>0</v>
          </cell>
          <cell r="R24">
            <v>0</v>
          </cell>
          <cell r="S24">
            <v>2.8275</v>
          </cell>
          <cell r="T24">
            <v>0</v>
          </cell>
          <cell r="U24">
            <v>0</v>
          </cell>
          <cell r="V24">
            <v>0</v>
          </cell>
          <cell r="W24">
            <v>0</v>
          </cell>
          <cell r="X24">
            <v>0</v>
          </cell>
          <cell r="Y24">
            <v>0</v>
          </cell>
          <cell r="Z24">
            <v>260.047703880945</v>
          </cell>
        </row>
        <row r="25">
          <cell r="D25" t="str">
            <v>UR4P</v>
          </cell>
          <cell r="E25">
            <v>117.892277588372</v>
          </cell>
          <cell r="F25">
            <v>71.04675</v>
          </cell>
          <cell r="G25">
            <v>0</v>
          </cell>
          <cell r="H25">
            <v>0</v>
          </cell>
          <cell r="I25">
            <v>6.0961700688</v>
          </cell>
          <cell r="J25">
            <v>0</v>
          </cell>
          <cell r="K25">
            <v>9.6506899493359</v>
          </cell>
          <cell r="L25">
            <v>0</v>
          </cell>
          <cell r="M25">
            <v>0</v>
          </cell>
          <cell r="N25">
            <v>0</v>
          </cell>
          <cell r="O25">
            <v>0</v>
          </cell>
          <cell r="P25">
            <v>0</v>
          </cell>
          <cell r="Q25">
            <v>0</v>
          </cell>
          <cell r="R25">
            <v>0</v>
          </cell>
          <cell r="S25">
            <v>0.5408421046874999</v>
          </cell>
          <cell r="T25">
            <v>0</v>
          </cell>
          <cell r="U25">
            <v>0</v>
          </cell>
          <cell r="V25">
            <v>0</v>
          </cell>
          <cell r="W25">
            <v>0</v>
          </cell>
          <cell r="X25">
            <v>0</v>
          </cell>
          <cell r="Y25">
            <v>-4.263256414560601E-13</v>
          </cell>
          <cell r="Z25">
            <v>205.226729711195</v>
          </cell>
        </row>
        <row r="26">
          <cell r="D26" t="str">
            <v>UR5</v>
          </cell>
          <cell r="E26">
            <v>187.461087687104</v>
          </cell>
          <cell r="F26">
            <v>204.289</v>
          </cell>
          <cell r="G26">
            <v>102.26022582106</v>
          </cell>
          <cell r="H26">
            <v>10.2045355609389</v>
          </cell>
          <cell r="I26">
            <v>1.9675819584610001</v>
          </cell>
          <cell r="J26">
            <v>0</v>
          </cell>
          <cell r="K26">
            <v>17.9845578333641</v>
          </cell>
          <cell r="L26">
            <v>12.9440538475148</v>
          </cell>
          <cell r="M26">
            <v>3.76907998395205</v>
          </cell>
          <cell r="N26">
            <v>3.52923779288191</v>
          </cell>
          <cell r="O26">
            <v>1.7901572462136701</v>
          </cell>
          <cell r="P26">
            <v>0</v>
          </cell>
          <cell r="Q26">
            <v>14.4458649039189</v>
          </cell>
          <cell r="R26">
            <v>3.15279760667679</v>
          </cell>
          <cell r="S26">
            <v>68.40530211567341</v>
          </cell>
          <cell r="T26">
            <v>0</v>
          </cell>
          <cell r="U26">
            <v>0.72634026283994</v>
          </cell>
          <cell r="V26">
            <v>0</v>
          </cell>
          <cell r="W26">
            <v>0</v>
          </cell>
          <cell r="X26">
            <v>0</v>
          </cell>
          <cell r="Y26">
            <v>-0.7263402628402673</v>
          </cell>
          <cell r="Z26">
            <v>632.2034823577591</v>
          </cell>
        </row>
        <row r="27">
          <cell r="D27" t="str">
            <v>OR</v>
          </cell>
          <cell r="E27">
            <v>974.739576521878</v>
          </cell>
          <cell r="F27">
            <v>455.16125</v>
          </cell>
          <cell r="G27">
            <v>228.721738701706</v>
          </cell>
          <cell r="H27">
            <v>70.0283794239309</v>
          </cell>
          <cell r="I27">
            <v>17.4999999998154</v>
          </cell>
          <cell r="J27">
            <v>0</v>
          </cell>
          <cell r="K27">
            <v>44.5031871839999</v>
          </cell>
          <cell r="L27">
            <v>16.278214835412</v>
          </cell>
          <cell r="M27">
            <v>5.65532249206261</v>
          </cell>
          <cell r="N27">
            <v>6.48536911316217</v>
          </cell>
          <cell r="O27">
            <v>3.45324266921265</v>
          </cell>
          <cell r="P27">
            <v>0</v>
          </cell>
          <cell r="Q27">
            <v>22.137500875</v>
          </cell>
          <cell r="R27">
            <v>4.38393390720839</v>
          </cell>
          <cell r="S27">
            <v>0</v>
          </cell>
          <cell r="T27">
            <v>0</v>
          </cell>
          <cell r="U27">
            <v>0.53522205381259</v>
          </cell>
          <cell r="V27">
            <v>0</v>
          </cell>
          <cell r="W27">
            <v>0</v>
          </cell>
          <cell r="X27">
            <v>0</v>
          </cell>
          <cell r="Y27">
            <v>-0.5352220538106849</v>
          </cell>
          <cell r="Z27">
            <v>1849.04771572339</v>
          </cell>
        </row>
        <row r="28">
          <cell r="D28" t="str">
            <v>Total</v>
          </cell>
          <cell r="E28">
            <v>21519.049840888103</v>
          </cell>
          <cell r="F28">
            <v>4664.708488456729</v>
          </cell>
          <cell r="G28">
            <v>3095.55373403999</v>
          </cell>
          <cell r="H28">
            <v>1217.8848596455</v>
          </cell>
          <cell r="I28">
            <v>115.59453194200101</v>
          </cell>
          <cell r="J28">
            <v>0</v>
          </cell>
          <cell r="K28">
            <v>627.2604894240039</v>
          </cell>
          <cell r="L28">
            <v>244.586475411792</v>
          </cell>
          <cell r="M28">
            <v>54.8605291333322</v>
          </cell>
          <cell r="N28">
            <v>65.5733840109849</v>
          </cell>
          <cell r="O28">
            <v>34.5324289574282</v>
          </cell>
          <cell r="P28">
            <v>0</v>
          </cell>
          <cell r="Q28">
            <v>174.738761483855</v>
          </cell>
          <cell r="R28">
            <v>49.8239606656212</v>
          </cell>
          <cell r="S28">
            <v>225.79873659995</v>
          </cell>
          <cell r="T28">
            <v>0</v>
          </cell>
          <cell r="U28">
            <v>5.39400167879048</v>
          </cell>
          <cell r="V28">
            <v>0</v>
          </cell>
          <cell r="W28">
            <v>0</v>
          </cell>
          <cell r="X28">
            <v>0</v>
          </cell>
          <cell r="Y28">
            <v>-226.97243182538296</v>
          </cell>
          <cell r="Z28">
            <v>31868.3877905127</v>
          </cell>
        </row>
      </sheetData>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v>
          </cell>
          <cell r="M5">
            <v>0.55</v>
          </cell>
          <cell r="N5">
            <v>0.07</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v>
          </cell>
          <cell r="J9">
            <v>0.4</v>
          </cell>
          <cell r="K9">
            <v>0.6</v>
          </cell>
          <cell r="L9">
            <v>0.25</v>
          </cell>
          <cell r="M9">
            <v>1</v>
          </cell>
          <cell r="N9">
            <v>-0.07</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0.07</v>
          </cell>
          <cell r="J10">
            <v>0</v>
          </cell>
          <cell r="K10">
            <v>0</v>
          </cell>
          <cell r="L10">
            <v>0.02</v>
          </cell>
          <cell r="M10">
            <v>-0.07</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v>
          </cell>
          <cell r="M25">
            <v>0.55</v>
          </cell>
          <cell r="N25">
            <v>0.07</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v>
          </cell>
          <cell r="J29">
            <v>0.4</v>
          </cell>
          <cell r="K29">
            <v>0.6</v>
          </cell>
          <cell r="L29">
            <v>0.25</v>
          </cell>
          <cell r="M29">
            <v>1</v>
          </cell>
          <cell r="N29">
            <v>-0.07</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0.07</v>
          </cell>
          <cell r="J30">
            <v>0</v>
          </cell>
          <cell r="K30">
            <v>0</v>
          </cell>
          <cell r="L30">
            <v>0.02</v>
          </cell>
          <cell r="M30">
            <v>-0.07</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-0.07</v>
          </cell>
          <cell r="N48">
            <v>-0.25</v>
          </cell>
          <cell r="O48">
            <v>0.28</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-0.07</v>
          </cell>
          <cell r="M49">
            <v>1</v>
          </cell>
          <cell r="N49">
            <v>-0.07</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-0.07</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-0.07</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0.07</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-0.07</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v>
          </cell>
          <cell r="AA76">
            <v>0</v>
          </cell>
        </row>
        <row r="77">
          <cell r="H77">
            <v>0.54</v>
          </cell>
          <cell r="I77">
            <v>0.59</v>
          </cell>
          <cell r="J77">
            <v>0.22</v>
          </cell>
          <cell r="K77">
            <v>0.79</v>
          </cell>
          <cell r="L77">
            <v>0.8</v>
          </cell>
          <cell r="M77">
            <v>0.13</v>
          </cell>
          <cell r="N77">
            <v>0.06</v>
          </cell>
          <cell r="O77">
            <v>0</v>
          </cell>
          <cell r="P77">
            <v>0.6</v>
          </cell>
          <cell r="Q77">
            <v>0.07</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-0.07</v>
          </cell>
          <cell r="S78">
            <v>-0.01</v>
          </cell>
          <cell r="T78">
            <v>-0.02</v>
          </cell>
          <cell r="U78">
            <v>0.02</v>
          </cell>
          <cell r="V78">
            <v>1</v>
          </cell>
          <cell r="W78">
            <v>-0.22</v>
          </cell>
          <cell r="X78">
            <v>0</v>
          </cell>
          <cell r="Y78">
            <v>0</v>
          </cell>
          <cell r="Z78">
            <v>0.6</v>
          </cell>
          <cell r="AA78">
            <v>0</v>
          </cell>
        </row>
        <row r="79">
          <cell r="H79">
            <v>0.46</v>
          </cell>
          <cell r="I79">
            <v>0.25</v>
          </cell>
          <cell r="J79">
            <v>0.48</v>
          </cell>
          <cell r="K79">
            <v>0.56</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-0.07</v>
          </cell>
          <cell r="I82">
            <v>0</v>
          </cell>
          <cell r="J82">
            <v>0.01</v>
          </cell>
          <cell r="K82">
            <v>0.27</v>
          </cell>
          <cell r="L82">
            <v>0</v>
          </cell>
          <cell r="M82">
            <v>-0.05</v>
          </cell>
          <cell r="N82">
            <v>0.01</v>
          </cell>
          <cell r="O82">
            <v>0</v>
          </cell>
          <cell r="P82">
            <v>0</v>
          </cell>
          <cell r="Q82">
            <v>0.06</v>
          </cell>
          <cell r="R82">
            <v>0.64</v>
          </cell>
          <cell r="S82">
            <v>-0.02</v>
          </cell>
          <cell r="T82">
            <v>0.56</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v>
          </cell>
          <cell r="I405">
            <v>1</v>
          </cell>
          <cell r="J405">
            <v>0.5</v>
          </cell>
          <cell r="K405">
            <v>0.8</v>
          </cell>
          <cell r="L405">
            <v>0.8</v>
          </cell>
          <cell r="M405">
            <v>0.26</v>
          </cell>
          <cell r="N405">
            <v>0.52</v>
          </cell>
          <cell r="O405">
            <v>0.28</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1">
        <row r="7">
          <cell r="C7">
            <v>41364</v>
          </cell>
        </row>
        <row r="164">
          <cell r="C164">
            <v>53.799976907659776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F29"/>
  <sheetViews>
    <sheetView zoomScalePageLayoutView="0" workbookViewId="0" topLeftCell="A1">
      <selection activeCell="A1" sqref="A1"/>
    </sheetView>
  </sheetViews>
  <sheetFormatPr defaultColWidth="9.140625" defaultRowHeight="12.75"/>
  <cols>
    <col min="2" max="2" width="4.57421875" style="0" customWidth="1"/>
    <col min="3" max="3" width="3.140625" style="0" customWidth="1"/>
    <col min="4" max="4" width="85.140625" style="0" customWidth="1"/>
    <col min="6" max="6" width="10.140625" style="0" bestFit="1" customWidth="1"/>
  </cols>
  <sheetData>
    <row r="2" ht="12.75">
      <c r="F2" s="19" t="s">
        <v>29</v>
      </c>
    </row>
    <row r="3" spans="2:6" ht="12.75">
      <c r="B3" t="s">
        <v>91</v>
      </c>
      <c r="E3" t="s">
        <v>28</v>
      </c>
      <c r="F3" s="19" t="s">
        <v>30</v>
      </c>
    </row>
    <row r="5" spans="2:3" ht="12.75">
      <c r="B5">
        <v>1</v>
      </c>
      <c r="C5" t="s">
        <v>92</v>
      </c>
    </row>
    <row r="6" spans="3:4" ht="12.75">
      <c r="C6" t="s">
        <v>98</v>
      </c>
      <c r="D6" t="s">
        <v>93</v>
      </c>
    </row>
    <row r="7" spans="3:4" ht="12.75">
      <c r="C7" t="s">
        <v>96</v>
      </c>
      <c r="D7" t="s">
        <v>95</v>
      </c>
    </row>
    <row r="8" spans="3:4" ht="12.75">
      <c r="C8" t="s">
        <v>97</v>
      </c>
      <c r="D8" t="s">
        <v>94</v>
      </c>
    </row>
    <row r="9" spans="2:3" ht="12.75">
      <c r="B9">
        <v>2</v>
      </c>
      <c r="C9" t="s">
        <v>101</v>
      </c>
    </row>
    <row r="12" ht="12.75">
      <c r="B12" t="s">
        <v>100</v>
      </c>
    </row>
    <row r="13" ht="12.75">
      <c r="C13" t="s">
        <v>99</v>
      </c>
    </row>
    <row r="17" ht="12.75">
      <c r="B17" t="s">
        <v>39</v>
      </c>
    </row>
    <row r="19" ht="12.75">
      <c r="B19" t="s">
        <v>37</v>
      </c>
    </row>
    <row r="20" ht="12.75">
      <c r="B20" t="s">
        <v>38</v>
      </c>
    </row>
    <row r="21" ht="12.75">
      <c r="B21" t="s">
        <v>40</v>
      </c>
    </row>
    <row r="22" ht="12.75">
      <c r="B22" t="s">
        <v>41</v>
      </c>
    </row>
    <row r="27" ht="12.75">
      <c r="A27" s="20" t="s">
        <v>191</v>
      </c>
    </row>
    <row r="28" spans="2:3" ht="12.75">
      <c r="B28">
        <v>1</v>
      </c>
      <c r="C28" t="s">
        <v>189</v>
      </c>
    </row>
    <row r="29" ht="12.75">
      <c r="C29" t="s">
        <v>190</v>
      </c>
    </row>
  </sheetData>
  <sheetProtection/>
  <printOptions/>
  <pageMargins left="0.5511811023622047" right="0.3937007874015748" top="0.984251968503937" bottom="0.984251968503937" header="0.5118110236220472" footer="0.5118110236220472"/>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K74"/>
  <sheetViews>
    <sheetView showGridLines="0" zoomScale="85" zoomScaleNormal="85" zoomScalePageLayoutView="0" workbookViewId="0" topLeftCell="A1">
      <selection activeCell="A1" sqref="A1:C1"/>
    </sheetView>
  </sheetViews>
  <sheetFormatPr defaultColWidth="9.140625" defaultRowHeight="12.75"/>
  <cols>
    <col min="1" max="1" width="55.421875" style="115" customWidth="1"/>
    <col min="2" max="2" width="12.28125" style="115" customWidth="1"/>
    <col min="3" max="3" width="10.00390625" style="115" customWidth="1"/>
    <col min="4" max="4" width="11.28125" style="115" customWidth="1"/>
    <col min="5" max="5" width="15.57421875" style="115" customWidth="1"/>
    <col min="6" max="6" width="9.7109375" style="115" customWidth="1"/>
    <col min="7" max="7" width="11.421875" style="115" customWidth="1"/>
    <col min="8" max="8" width="11.00390625" style="115" customWidth="1"/>
    <col min="9" max="9" width="10.421875" style="115" customWidth="1"/>
    <col min="10" max="10" width="10.28125" style="115" customWidth="1"/>
    <col min="11" max="16384" width="9.140625" style="115" customWidth="1"/>
  </cols>
  <sheetData>
    <row r="1" spans="1:10" ht="15.75" customHeight="1">
      <c r="A1" s="712" t="s">
        <v>308</v>
      </c>
      <c r="B1" s="121"/>
      <c r="C1" s="121"/>
      <c r="D1" s="121"/>
      <c r="E1" s="121"/>
      <c r="F1" s="121"/>
      <c r="G1" s="121"/>
      <c r="H1" s="121"/>
      <c r="I1" s="121"/>
      <c r="J1" s="122"/>
    </row>
    <row r="2" spans="1:10" s="804" customFormat="1" ht="45">
      <c r="A2" s="462" t="s">
        <v>4</v>
      </c>
      <c r="B2" s="262" t="s">
        <v>316</v>
      </c>
      <c r="C2" s="262" t="s">
        <v>109</v>
      </c>
      <c r="D2" s="262" t="s">
        <v>185</v>
      </c>
      <c r="E2" s="262" t="s">
        <v>468</v>
      </c>
      <c r="F2" s="262" t="s">
        <v>110</v>
      </c>
      <c r="G2" s="262" t="s">
        <v>178</v>
      </c>
      <c r="H2" s="262" t="s">
        <v>317</v>
      </c>
      <c r="I2" s="262" t="s">
        <v>256</v>
      </c>
      <c r="J2" s="263" t="s">
        <v>133</v>
      </c>
    </row>
    <row r="3" spans="1:10" ht="12" customHeight="1">
      <c r="A3" s="264"/>
      <c r="B3" s="128"/>
      <c r="C3" s="128"/>
      <c r="D3" s="128"/>
      <c r="E3" s="128"/>
      <c r="F3" s="128"/>
      <c r="G3" s="129"/>
      <c r="H3" s="128"/>
      <c r="I3" s="129"/>
      <c r="J3" s="129"/>
    </row>
    <row r="4" spans="1:10" ht="12" customHeight="1">
      <c r="A4" s="155" t="s">
        <v>724</v>
      </c>
      <c r="B4" s="126"/>
      <c r="C4" s="126"/>
      <c r="D4" s="126"/>
      <c r="E4" s="126"/>
      <c r="F4" s="126"/>
      <c r="G4" s="127"/>
      <c r="H4" s="126"/>
      <c r="I4" s="127"/>
      <c r="J4" s="127"/>
    </row>
    <row r="5" spans="1:10" ht="12" customHeight="1">
      <c r="A5" s="125"/>
      <c r="B5" s="126"/>
      <c r="C5" s="126"/>
      <c r="D5" s="126"/>
      <c r="E5" s="126"/>
      <c r="F5" s="126"/>
      <c r="G5" s="127"/>
      <c r="H5" s="126"/>
      <c r="I5" s="127"/>
      <c r="J5" s="127"/>
    </row>
    <row r="6" spans="1:10" ht="12" customHeight="1">
      <c r="A6" s="87" t="s">
        <v>111</v>
      </c>
      <c r="B6" s="91">
        <v>8192.561495</v>
      </c>
      <c r="C6" s="91">
        <v>7812.003175643798</v>
      </c>
      <c r="D6" s="91">
        <v>5381.311396604084</v>
      </c>
      <c r="E6" s="91">
        <v>-1819.7486256887998</v>
      </c>
      <c r="F6" s="91">
        <v>1346.9050876629162</v>
      </c>
      <c r="G6" s="92">
        <v>3797.395613</v>
      </c>
      <c r="H6" s="91">
        <v>24710.428142221997</v>
      </c>
      <c r="I6" s="92">
        <v>23.435329639299997</v>
      </c>
      <c r="J6" s="92">
        <v>24733.863471861296</v>
      </c>
    </row>
    <row r="7" spans="1:10" ht="7.5" customHeight="1">
      <c r="A7" s="87"/>
      <c r="B7" s="91"/>
      <c r="C7" s="91"/>
      <c r="D7" s="91"/>
      <c r="E7" s="91"/>
      <c r="F7" s="91"/>
      <c r="G7" s="92"/>
      <c r="H7" s="91"/>
      <c r="I7" s="92"/>
      <c r="J7" s="92"/>
    </row>
    <row r="8" spans="1:10" ht="12" customHeight="1">
      <c r="A8" s="87" t="s">
        <v>391</v>
      </c>
      <c r="B8" s="91">
        <v>0</v>
      </c>
      <c r="C8" s="91">
        <v>378.0181892864</v>
      </c>
      <c r="D8" s="91">
        <v>0</v>
      </c>
      <c r="E8" s="91">
        <v>0</v>
      </c>
      <c r="F8" s="91">
        <v>0</v>
      </c>
      <c r="G8" s="92">
        <v>0</v>
      </c>
      <c r="H8" s="91">
        <v>378.0181892864</v>
      </c>
      <c r="I8" s="92">
        <v>-0.1647529548</v>
      </c>
      <c r="J8" s="92">
        <v>377.8534363316</v>
      </c>
    </row>
    <row r="9" spans="1:10" ht="7.5" customHeight="1">
      <c r="A9" s="87"/>
      <c r="B9" s="91"/>
      <c r="C9" s="91"/>
      <c r="D9" s="91"/>
      <c r="E9" s="91"/>
      <c r="F9" s="91"/>
      <c r="G9" s="92"/>
      <c r="H9" s="91"/>
      <c r="I9" s="92"/>
      <c r="J9" s="92"/>
    </row>
    <row r="10" spans="1:10" ht="12" customHeight="1">
      <c r="A10" s="265" t="s">
        <v>32</v>
      </c>
      <c r="B10" s="91"/>
      <c r="C10" s="91"/>
      <c r="D10" s="91"/>
      <c r="E10" s="91"/>
      <c r="F10" s="91"/>
      <c r="G10" s="92"/>
      <c r="H10" s="91"/>
      <c r="I10" s="92"/>
      <c r="J10" s="92"/>
    </row>
    <row r="11" spans="1:10" ht="12" customHeight="1">
      <c r="A11" s="468" t="s">
        <v>464</v>
      </c>
      <c r="B11" s="91"/>
      <c r="C11" s="91"/>
      <c r="D11" s="91"/>
      <c r="E11" s="91"/>
      <c r="F11" s="91"/>
      <c r="G11" s="268"/>
      <c r="H11" s="91"/>
      <c r="I11" s="268"/>
      <c r="J11" s="268"/>
    </row>
    <row r="12" spans="1:10" ht="12" customHeight="1">
      <c r="A12" s="88" t="s">
        <v>465</v>
      </c>
      <c r="B12" s="91">
        <v>0</v>
      </c>
      <c r="C12" s="91">
        <v>0</v>
      </c>
      <c r="D12" s="91">
        <v>0</v>
      </c>
      <c r="E12" s="91">
        <v>265.40556191400003</v>
      </c>
      <c r="F12" s="91">
        <v>0</v>
      </c>
      <c r="G12" s="268">
        <v>0</v>
      </c>
      <c r="H12" s="91">
        <v>265.40556191400003</v>
      </c>
      <c r="I12" s="268">
        <v>0</v>
      </c>
      <c r="J12" s="92">
        <v>265.40556191400003</v>
      </c>
    </row>
    <row r="13" spans="1:10" ht="12" customHeight="1">
      <c r="A13" s="88" t="s">
        <v>466</v>
      </c>
      <c r="B13" s="91">
        <v>0</v>
      </c>
      <c r="C13" s="91">
        <v>0</v>
      </c>
      <c r="D13" s="91">
        <v>0.15309476849999998</v>
      </c>
      <c r="E13" s="91">
        <v>-67.6374045969</v>
      </c>
      <c r="F13" s="91">
        <v>0</v>
      </c>
      <c r="G13" s="268">
        <v>0</v>
      </c>
      <c r="H13" s="91">
        <v>-67.4843098284</v>
      </c>
      <c r="I13" s="268">
        <v>0</v>
      </c>
      <c r="J13" s="92">
        <v>-67.4843098284</v>
      </c>
    </row>
    <row r="14" spans="1:10" ht="12" customHeight="1">
      <c r="A14" s="265"/>
      <c r="B14" s="91"/>
      <c r="C14" s="91"/>
      <c r="D14" s="91"/>
      <c r="E14" s="91"/>
      <c r="F14" s="91"/>
      <c r="G14" s="268"/>
      <c r="H14" s="91"/>
      <c r="I14" s="268"/>
      <c r="J14" s="268"/>
    </row>
    <row r="15" spans="1:10" ht="12" customHeight="1">
      <c r="A15" s="468" t="s">
        <v>463</v>
      </c>
      <c r="B15" s="91"/>
      <c r="C15" s="91"/>
      <c r="D15" s="91"/>
      <c r="E15" s="91"/>
      <c r="F15" s="91"/>
      <c r="G15" s="268"/>
      <c r="H15" s="91"/>
      <c r="I15" s="268"/>
      <c r="J15" s="268"/>
    </row>
    <row r="16" spans="1:10" ht="12" customHeight="1">
      <c r="A16" s="87" t="s">
        <v>194</v>
      </c>
      <c r="B16" s="91"/>
      <c r="C16" s="91"/>
      <c r="D16" s="91"/>
      <c r="E16" s="91"/>
      <c r="F16" s="91"/>
      <c r="G16" s="92"/>
      <c r="H16" s="91"/>
      <c r="I16" s="92"/>
      <c r="J16" s="92"/>
    </row>
    <row r="17" spans="1:10" ht="12" customHeight="1">
      <c r="A17" s="266" t="s">
        <v>195</v>
      </c>
      <c r="B17" s="91">
        <v>0</v>
      </c>
      <c r="C17" s="91">
        <v>0</v>
      </c>
      <c r="D17" s="91">
        <v>467.28205770370005</v>
      </c>
      <c r="E17" s="91">
        <v>0</v>
      </c>
      <c r="F17" s="91">
        <v>0</v>
      </c>
      <c r="G17" s="92">
        <v>0</v>
      </c>
      <c r="H17" s="91">
        <v>467.28205770370005</v>
      </c>
      <c r="I17" s="92">
        <v>0</v>
      </c>
      <c r="J17" s="92">
        <v>467.28205770370005</v>
      </c>
    </row>
    <row r="18" spans="1:10" ht="12" customHeight="1">
      <c r="A18" s="87" t="s">
        <v>683</v>
      </c>
      <c r="B18" s="91"/>
      <c r="C18" s="91"/>
      <c r="D18" s="91"/>
      <c r="E18" s="91"/>
      <c r="F18" s="91"/>
      <c r="G18" s="92"/>
      <c r="H18" s="91"/>
      <c r="I18" s="92"/>
      <c r="J18" s="92"/>
    </row>
    <row r="19" spans="1:10" ht="12" customHeight="1">
      <c r="A19" s="266" t="s">
        <v>196</v>
      </c>
      <c r="B19" s="91">
        <v>0</v>
      </c>
      <c r="C19" s="91">
        <v>0</v>
      </c>
      <c r="D19" s="91">
        <v>-79.5890604094</v>
      </c>
      <c r="E19" s="91">
        <v>0</v>
      </c>
      <c r="F19" s="91">
        <v>0</v>
      </c>
      <c r="G19" s="92">
        <v>0</v>
      </c>
      <c r="H19" s="91">
        <v>-79.5890604094</v>
      </c>
      <c r="I19" s="92">
        <v>0</v>
      </c>
      <c r="J19" s="92">
        <v>-79.5890604094</v>
      </c>
    </row>
    <row r="20" spans="1:10" ht="12" customHeight="1">
      <c r="A20" s="87" t="s">
        <v>197</v>
      </c>
      <c r="B20" s="91">
        <v>0</v>
      </c>
      <c r="C20" s="91">
        <v>0</v>
      </c>
      <c r="D20" s="91">
        <v>3.8756889581999303</v>
      </c>
      <c r="E20" s="91">
        <v>0</v>
      </c>
      <c r="F20" s="91">
        <v>0</v>
      </c>
      <c r="G20" s="92">
        <v>0</v>
      </c>
      <c r="H20" s="91">
        <v>3.8756889581999303</v>
      </c>
      <c r="I20" s="92">
        <v>0</v>
      </c>
      <c r="J20" s="92">
        <v>3.8756889581999303</v>
      </c>
    </row>
    <row r="21" spans="1:10" ht="12" customHeight="1">
      <c r="A21" s="267" t="s">
        <v>186</v>
      </c>
      <c r="B21" s="91"/>
      <c r="C21" s="91"/>
      <c r="D21" s="91"/>
      <c r="E21" s="91"/>
      <c r="F21" s="91"/>
      <c r="G21" s="92"/>
      <c r="H21" s="91"/>
      <c r="I21" s="92"/>
      <c r="J21" s="268"/>
    </row>
    <row r="22" spans="1:10" ht="12" customHeight="1">
      <c r="A22" s="269" t="s">
        <v>120</v>
      </c>
      <c r="B22" s="91">
        <v>0</v>
      </c>
      <c r="C22" s="91">
        <v>0</v>
      </c>
      <c r="D22" s="91">
        <v>-49.3410934227</v>
      </c>
      <c r="E22" s="91">
        <v>10.2850130115</v>
      </c>
      <c r="F22" s="91">
        <v>-179.43196551480003</v>
      </c>
      <c r="G22" s="92">
        <v>0</v>
      </c>
      <c r="H22" s="91">
        <v>-218.488045926</v>
      </c>
      <c r="I22" s="92">
        <v>0</v>
      </c>
      <c r="J22" s="268">
        <v>-218.488045926</v>
      </c>
    </row>
    <row r="23" spans="1:10" ht="12" customHeight="1">
      <c r="A23" s="87" t="s">
        <v>462</v>
      </c>
      <c r="B23" s="91">
        <v>0</v>
      </c>
      <c r="C23" s="91">
        <v>0</v>
      </c>
      <c r="D23" s="91">
        <v>0</v>
      </c>
      <c r="E23" s="91">
        <v>0</v>
      </c>
      <c r="F23" s="91">
        <v>-7.633203687499998</v>
      </c>
      <c r="G23" s="92">
        <v>0</v>
      </c>
      <c r="H23" s="91">
        <v>-7.633203687499998</v>
      </c>
      <c r="I23" s="92">
        <v>0</v>
      </c>
      <c r="J23" s="92">
        <v>-7.633203687499998</v>
      </c>
    </row>
    <row r="24" spans="1:10" ht="12" customHeight="1">
      <c r="A24" s="87" t="s">
        <v>119</v>
      </c>
      <c r="B24" s="91">
        <v>0</v>
      </c>
      <c r="C24" s="91">
        <v>0</v>
      </c>
      <c r="D24" s="91">
        <v>0</v>
      </c>
      <c r="E24" s="91">
        <v>0</v>
      </c>
      <c r="F24" s="91">
        <v>-1.2824922626</v>
      </c>
      <c r="G24" s="92">
        <v>0</v>
      </c>
      <c r="H24" s="91">
        <v>-1.2824922626</v>
      </c>
      <c r="I24" s="92">
        <v>0</v>
      </c>
      <c r="J24" s="92">
        <v>-1.2824922626</v>
      </c>
    </row>
    <row r="25" spans="1:10" ht="12" customHeight="1">
      <c r="A25" s="88" t="s">
        <v>473</v>
      </c>
      <c r="B25" s="91">
        <v>0</v>
      </c>
      <c r="C25" s="91">
        <v>0</v>
      </c>
      <c r="D25" s="91">
        <v>-123.74297111000001</v>
      </c>
      <c r="E25" s="91">
        <v>0</v>
      </c>
      <c r="F25" s="91">
        <v>8.3091553541</v>
      </c>
      <c r="G25" s="92">
        <v>-0.1314924392</v>
      </c>
      <c r="H25" s="91">
        <v>-115.56530819510002</v>
      </c>
      <c r="I25" s="92">
        <v>0</v>
      </c>
      <c r="J25" s="268">
        <v>-115.56530819510002</v>
      </c>
    </row>
    <row r="26" spans="1:10" ht="12" customHeight="1">
      <c r="A26" s="267" t="s">
        <v>132</v>
      </c>
      <c r="B26" s="91">
        <v>0</v>
      </c>
      <c r="C26" s="91">
        <v>1.3942331959000285</v>
      </c>
      <c r="D26" s="91">
        <v>0</v>
      </c>
      <c r="E26" s="91">
        <v>0</v>
      </c>
      <c r="F26" s="91">
        <v>0</v>
      </c>
      <c r="G26" s="92">
        <v>0</v>
      </c>
      <c r="H26" s="91">
        <v>1.3942331959000285</v>
      </c>
      <c r="I26" s="92">
        <v>0.1727378405</v>
      </c>
      <c r="J26" s="268">
        <v>1.5669710364000284</v>
      </c>
    </row>
    <row r="27" spans="1:10" s="200" customFormat="1" ht="12" customHeight="1">
      <c r="A27" s="270" t="s">
        <v>187</v>
      </c>
      <c r="B27" s="271">
        <v>0</v>
      </c>
      <c r="C27" s="271">
        <v>1.3942331959000285</v>
      </c>
      <c r="D27" s="271">
        <v>218.20660913409992</v>
      </c>
      <c r="E27" s="271">
        <v>208.05317032860003</v>
      </c>
      <c r="F27" s="271">
        <v>-180.0385061108</v>
      </c>
      <c r="G27" s="272">
        <v>-0.1314924392</v>
      </c>
      <c r="H27" s="271">
        <v>247.48401410860006</v>
      </c>
      <c r="I27" s="272">
        <v>0.1727378405</v>
      </c>
      <c r="J27" s="273">
        <v>247.65675194910006</v>
      </c>
    </row>
    <row r="28" spans="1:10" ht="11.25">
      <c r="A28" s="274"/>
      <c r="B28" s="105"/>
      <c r="C28" s="105"/>
      <c r="D28" s="105"/>
      <c r="E28" s="105"/>
      <c r="F28" s="105"/>
      <c r="G28" s="106"/>
      <c r="H28" s="105"/>
      <c r="I28" s="106"/>
      <c r="J28" s="275"/>
    </row>
    <row r="29" spans="1:10" ht="11.25">
      <c r="A29" s="815" t="s">
        <v>772</v>
      </c>
      <c r="B29" s="271">
        <v>0</v>
      </c>
      <c r="C29" s="271">
        <v>379.41242248230003</v>
      </c>
      <c r="D29" s="271">
        <v>218.20660913409992</v>
      </c>
      <c r="E29" s="271">
        <v>208.05317032860003</v>
      </c>
      <c r="F29" s="271">
        <v>-180.0385061108</v>
      </c>
      <c r="G29" s="272">
        <v>-0.1314924392</v>
      </c>
      <c r="H29" s="271">
        <v>625.502203395</v>
      </c>
      <c r="I29" s="272">
        <v>0.0079848857</v>
      </c>
      <c r="J29" s="273">
        <v>625.5101882807</v>
      </c>
    </row>
    <row r="30" spans="1:10" ht="12" customHeight="1">
      <c r="A30" s="267"/>
      <c r="B30" s="91"/>
      <c r="C30" s="91"/>
      <c r="D30" s="91"/>
      <c r="E30" s="91"/>
      <c r="F30" s="91"/>
      <c r="G30" s="92"/>
      <c r="H30" s="91"/>
      <c r="I30" s="92"/>
      <c r="J30" s="268"/>
    </row>
    <row r="31" spans="1:10" ht="12" customHeight="1">
      <c r="A31" s="87" t="s">
        <v>295</v>
      </c>
      <c r="B31" s="91">
        <v>0</v>
      </c>
      <c r="C31" s="91">
        <v>-7.447865</v>
      </c>
      <c r="D31" s="91">
        <v>0</v>
      </c>
      <c r="E31" s="91">
        <v>0</v>
      </c>
      <c r="F31" s="91">
        <v>0</v>
      </c>
      <c r="G31" s="92">
        <v>0</v>
      </c>
      <c r="H31" s="91">
        <v>-7.447865</v>
      </c>
      <c r="I31" s="92">
        <v>0</v>
      </c>
      <c r="J31" s="92">
        <v>-7.447865</v>
      </c>
    </row>
    <row r="32" spans="1:10" ht="12" customHeight="1">
      <c r="A32" s="87" t="s">
        <v>200</v>
      </c>
      <c r="B32" s="91">
        <v>0</v>
      </c>
      <c r="C32" s="91">
        <v>-27.236130999999997</v>
      </c>
      <c r="D32" s="91">
        <v>0</v>
      </c>
      <c r="E32" s="91">
        <v>0</v>
      </c>
      <c r="F32" s="91">
        <v>0</v>
      </c>
      <c r="G32" s="92">
        <v>0</v>
      </c>
      <c r="H32" s="91">
        <v>-27.236130999999997</v>
      </c>
      <c r="I32" s="92">
        <v>0</v>
      </c>
      <c r="J32" s="92">
        <v>-27.236130999999997</v>
      </c>
    </row>
    <row r="33" spans="1:10" ht="12" customHeight="1">
      <c r="A33" s="87" t="s">
        <v>667</v>
      </c>
      <c r="B33" s="91">
        <v>0</v>
      </c>
      <c r="C33" s="91">
        <v>0.0148144919</v>
      </c>
      <c r="D33" s="91">
        <v>0</v>
      </c>
      <c r="E33" s="91">
        <v>0</v>
      </c>
      <c r="F33" s="91">
        <v>0</v>
      </c>
      <c r="G33" s="92">
        <v>6.0950878446999965</v>
      </c>
      <c r="H33" s="91">
        <v>6.109902336599997</v>
      </c>
      <c r="I33" s="92">
        <v>0</v>
      </c>
      <c r="J33" s="92">
        <v>6.109902336599997</v>
      </c>
    </row>
    <row r="34" spans="1:11" ht="12" customHeight="1">
      <c r="A34" s="276" t="s">
        <v>118</v>
      </c>
      <c r="B34" s="170">
        <v>8192.561495</v>
      </c>
      <c r="C34" s="170">
        <v>8157.283324763678</v>
      </c>
      <c r="D34" s="170">
        <v>5599.52056570188</v>
      </c>
      <c r="E34" s="170">
        <v>-1611.6954553602</v>
      </c>
      <c r="F34" s="170">
        <v>1166.8553099007165</v>
      </c>
      <c r="G34" s="171">
        <v>3803.7622314055</v>
      </c>
      <c r="H34" s="170">
        <v>25308.2874714116</v>
      </c>
      <c r="I34" s="171">
        <v>23.443314525</v>
      </c>
      <c r="J34" s="171">
        <v>25331.7307859366</v>
      </c>
      <c r="K34" s="105"/>
    </row>
    <row r="35" spans="1:11" ht="12" customHeight="1">
      <c r="A35" s="131"/>
      <c r="B35" s="68"/>
      <c r="C35" s="68"/>
      <c r="D35" s="68"/>
      <c r="E35" s="68"/>
      <c r="F35" s="68"/>
      <c r="G35" s="69"/>
      <c r="H35" s="68"/>
      <c r="I35" s="69"/>
      <c r="J35" s="69"/>
      <c r="K35" s="105"/>
    </row>
    <row r="36" spans="1:11" s="118" customFormat="1" ht="12" customHeight="1">
      <c r="A36" s="277"/>
      <c r="B36" s="126"/>
      <c r="C36" s="126"/>
      <c r="D36" s="126"/>
      <c r="E36" s="126"/>
      <c r="F36" s="126"/>
      <c r="G36" s="127"/>
      <c r="H36" s="126"/>
      <c r="I36" s="127"/>
      <c r="J36" s="127"/>
      <c r="K36" s="484"/>
    </row>
    <row r="37" spans="1:11" s="118" customFormat="1" ht="12" customHeight="1">
      <c r="A37" s="155" t="s">
        <v>725</v>
      </c>
      <c r="B37" s="126"/>
      <c r="C37" s="126"/>
      <c r="D37" s="126"/>
      <c r="E37" s="126"/>
      <c r="F37" s="126"/>
      <c r="G37" s="127"/>
      <c r="H37" s="126"/>
      <c r="I37" s="127"/>
      <c r="J37" s="127"/>
      <c r="K37" s="484"/>
    </row>
    <row r="38" spans="1:11" s="118" customFormat="1" ht="12" customHeight="1">
      <c r="A38" s="125"/>
      <c r="B38" s="126"/>
      <c r="C38" s="126"/>
      <c r="D38" s="126"/>
      <c r="E38" s="126"/>
      <c r="F38" s="126"/>
      <c r="G38" s="127"/>
      <c r="H38" s="126"/>
      <c r="I38" s="127"/>
      <c r="J38" s="127"/>
      <c r="K38" s="484"/>
    </row>
    <row r="39" spans="1:11" s="118" customFormat="1" ht="12" customHeight="1">
      <c r="A39" s="693" t="s">
        <v>111</v>
      </c>
      <c r="B39" s="459">
        <v>8387.070381000001</v>
      </c>
      <c r="C39" s="459">
        <v>8075.399904464109</v>
      </c>
      <c r="D39" s="459">
        <v>6471.307991965183</v>
      </c>
      <c r="E39" s="459">
        <v>-1531.9813027804998</v>
      </c>
      <c r="F39" s="459">
        <v>1282.6005329075167</v>
      </c>
      <c r="G39" s="460">
        <v>3800.278914</v>
      </c>
      <c r="H39" s="459">
        <v>26484.67642155631</v>
      </c>
      <c r="I39" s="460">
        <v>8.862097631200001</v>
      </c>
      <c r="J39" s="477">
        <v>26493.53851918751</v>
      </c>
      <c r="K39" s="484"/>
    </row>
    <row r="40" spans="1:10" ht="12" customHeight="1">
      <c r="A40" s="87"/>
      <c r="B40" s="91"/>
      <c r="C40" s="91"/>
      <c r="D40" s="91"/>
      <c r="E40" s="91"/>
      <c r="F40" s="91"/>
      <c r="G40" s="268"/>
      <c r="H40" s="91"/>
      <c r="I40" s="268"/>
      <c r="J40" s="268"/>
    </row>
    <row r="41" spans="1:10" ht="12" customHeight="1">
      <c r="A41" s="87" t="s">
        <v>391</v>
      </c>
      <c r="B41" s="91">
        <v>0</v>
      </c>
      <c r="C41" s="91">
        <v>143.45698493129998</v>
      </c>
      <c r="D41" s="91">
        <v>0</v>
      </c>
      <c r="E41" s="91">
        <v>0</v>
      </c>
      <c r="F41" s="91">
        <v>0</v>
      </c>
      <c r="G41" s="268">
        <v>0</v>
      </c>
      <c r="H41" s="91">
        <v>143.45698493129998</v>
      </c>
      <c r="I41" s="268">
        <v>-0.06934463490000001</v>
      </c>
      <c r="J41" s="268">
        <v>143.38764029639998</v>
      </c>
    </row>
    <row r="42" spans="1:10" ht="12" customHeight="1">
      <c r="A42" s="87"/>
      <c r="B42" s="91"/>
      <c r="C42" s="91"/>
      <c r="D42" s="91"/>
      <c r="E42" s="91"/>
      <c r="F42" s="91"/>
      <c r="G42" s="92"/>
      <c r="H42" s="91"/>
      <c r="I42" s="92"/>
      <c r="J42" s="92"/>
    </row>
    <row r="43" spans="1:10" ht="12" customHeight="1">
      <c r="A43" s="265" t="s">
        <v>32</v>
      </c>
      <c r="B43" s="91"/>
      <c r="C43" s="91"/>
      <c r="D43" s="91"/>
      <c r="E43" s="91"/>
      <c r="F43" s="91"/>
      <c r="G43" s="92"/>
      <c r="H43" s="91"/>
      <c r="I43" s="92"/>
      <c r="J43" s="92"/>
    </row>
    <row r="44" spans="1:10" ht="12" customHeight="1">
      <c r="A44" s="78" t="s">
        <v>464</v>
      </c>
      <c r="B44" s="91"/>
      <c r="C44" s="91"/>
      <c r="D44" s="91"/>
      <c r="E44" s="91"/>
      <c r="F44" s="91"/>
      <c r="G44" s="268"/>
      <c r="H44" s="91"/>
      <c r="I44" s="268"/>
      <c r="J44" s="268"/>
    </row>
    <row r="45" spans="1:10" ht="12" customHeight="1">
      <c r="A45" s="87" t="s">
        <v>198</v>
      </c>
      <c r="B45" s="91"/>
      <c r="C45" s="91"/>
      <c r="D45" s="91"/>
      <c r="E45" s="91"/>
      <c r="F45" s="91"/>
      <c r="G45" s="268"/>
      <c r="H45" s="91"/>
      <c r="I45" s="268"/>
      <c r="J45" s="268"/>
    </row>
    <row r="46" spans="1:10" ht="12" customHeight="1">
      <c r="A46" s="266" t="s">
        <v>199</v>
      </c>
      <c r="B46" s="91">
        <v>0</v>
      </c>
      <c r="C46" s="91">
        <v>0</v>
      </c>
      <c r="D46" s="91">
        <v>-1.5000464802</v>
      </c>
      <c r="E46" s="91">
        <v>0</v>
      </c>
      <c r="F46" s="91">
        <v>0</v>
      </c>
      <c r="G46" s="92">
        <v>0</v>
      </c>
      <c r="H46" s="91">
        <v>-1.5000464802</v>
      </c>
      <c r="I46" s="268">
        <v>0</v>
      </c>
      <c r="J46" s="92">
        <v>-1.5000464802</v>
      </c>
    </row>
    <row r="47" spans="1:10" ht="12" customHeight="1">
      <c r="A47" s="88" t="s">
        <v>465</v>
      </c>
      <c r="B47" s="91">
        <v>0</v>
      </c>
      <c r="C47" s="91">
        <v>0</v>
      </c>
      <c r="D47" s="91">
        <v>0</v>
      </c>
      <c r="E47" s="91">
        <v>-501.3622576786</v>
      </c>
      <c r="F47" s="91">
        <v>0</v>
      </c>
      <c r="G47" s="268">
        <v>0</v>
      </c>
      <c r="H47" s="91">
        <v>-501.3622576786</v>
      </c>
      <c r="I47" s="268">
        <v>0</v>
      </c>
      <c r="J47" s="268">
        <v>-501.3622576786</v>
      </c>
    </row>
    <row r="48" spans="1:10" ht="12" customHeight="1">
      <c r="A48" s="88" t="s">
        <v>466</v>
      </c>
      <c r="B48" s="91">
        <v>0</v>
      </c>
      <c r="C48" s="91">
        <v>0</v>
      </c>
      <c r="D48" s="91">
        <v>-0.2540143337</v>
      </c>
      <c r="E48" s="91">
        <v>135.5619405136</v>
      </c>
      <c r="F48" s="91">
        <v>0</v>
      </c>
      <c r="G48" s="268">
        <v>0</v>
      </c>
      <c r="H48" s="91">
        <v>135.3079261799</v>
      </c>
      <c r="I48" s="268">
        <v>0</v>
      </c>
      <c r="J48" s="268">
        <v>135.3079261799</v>
      </c>
    </row>
    <row r="49" spans="1:10" ht="12" customHeight="1">
      <c r="A49" s="78"/>
      <c r="B49" s="91"/>
      <c r="C49" s="91"/>
      <c r="D49" s="91"/>
      <c r="E49" s="91"/>
      <c r="F49" s="91"/>
      <c r="G49" s="268"/>
      <c r="H49" s="91"/>
      <c r="I49" s="268"/>
      <c r="J49" s="268"/>
    </row>
    <row r="50" spans="1:10" ht="12" customHeight="1">
      <c r="A50" s="78" t="s">
        <v>463</v>
      </c>
      <c r="B50" s="91"/>
      <c r="C50" s="91"/>
      <c r="D50" s="91"/>
      <c r="E50" s="91"/>
      <c r="F50" s="91"/>
      <c r="G50" s="268"/>
      <c r="H50" s="91"/>
      <c r="I50" s="268"/>
      <c r="J50" s="268"/>
    </row>
    <row r="51" spans="1:10" ht="12" customHeight="1">
      <c r="A51" s="87" t="s">
        <v>194</v>
      </c>
      <c r="B51" s="91"/>
      <c r="C51" s="91"/>
      <c r="D51" s="91"/>
      <c r="E51" s="91"/>
      <c r="F51" s="91"/>
      <c r="G51" s="92"/>
      <c r="H51" s="91"/>
      <c r="I51" s="92"/>
      <c r="J51" s="92"/>
    </row>
    <row r="52" spans="1:10" ht="12" customHeight="1">
      <c r="A52" s="266" t="s">
        <v>195</v>
      </c>
      <c r="B52" s="91">
        <v>0</v>
      </c>
      <c r="C52" s="91">
        <v>0</v>
      </c>
      <c r="D52" s="91">
        <v>1841.0022841783002</v>
      </c>
      <c r="E52" s="91">
        <v>0</v>
      </c>
      <c r="F52" s="91">
        <v>0</v>
      </c>
      <c r="G52" s="92">
        <v>0</v>
      </c>
      <c r="H52" s="91">
        <v>1841.0022841783002</v>
      </c>
      <c r="I52" s="92">
        <v>0</v>
      </c>
      <c r="J52" s="92">
        <v>1841.0022841783002</v>
      </c>
    </row>
    <row r="53" spans="1:10" ht="12" customHeight="1">
      <c r="A53" s="87" t="s">
        <v>683</v>
      </c>
      <c r="B53" s="91"/>
      <c r="C53" s="91"/>
      <c r="D53" s="91"/>
      <c r="E53" s="91"/>
      <c r="F53" s="91"/>
      <c r="G53" s="92"/>
      <c r="H53" s="91"/>
      <c r="I53" s="92"/>
      <c r="J53" s="92"/>
    </row>
    <row r="54" spans="1:10" ht="12" customHeight="1">
      <c r="A54" s="266" t="s">
        <v>196</v>
      </c>
      <c r="B54" s="91">
        <v>0</v>
      </c>
      <c r="C54" s="91">
        <v>0</v>
      </c>
      <c r="D54" s="91">
        <v>-30.1390610365</v>
      </c>
      <c r="E54" s="91">
        <v>0</v>
      </c>
      <c r="F54" s="91">
        <v>0</v>
      </c>
      <c r="G54" s="92">
        <v>0</v>
      </c>
      <c r="H54" s="91">
        <v>-30.1390610365</v>
      </c>
      <c r="I54" s="92">
        <v>0</v>
      </c>
      <c r="J54" s="92">
        <v>-30.1390610365</v>
      </c>
    </row>
    <row r="55" spans="1:10" ht="12" customHeight="1">
      <c r="A55" s="87" t="s">
        <v>197</v>
      </c>
      <c r="B55" s="91">
        <v>0</v>
      </c>
      <c r="C55" s="91">
        <v>0</v>
      </c>
      <c r="D55" s="91">
        <v>304.22283453830005</v>
      </c>
      <c r="E55" s="91">
        <v>0</v>
      </c>
      <c r="F55" s="91">
        <v>0</v>
      </c>
      <c r="G55" s="92">
        <v>0</v>
      </c>
      <c r="H55" s="91">
        <v>304.22283453830005</v>
      </c>
      <c r="I55" s="92">
        <v>0</v>
      </c>
      <c r="J55" s="92">
        <v>304.22283453830005</v>
      </c>
    </row>
    <row r="56" spans="1:10" ht="12" customHeight="1">
      <c r="A56" s="267" t="s">
        <v>186</v>
      </c>
      <c r="B56" s="91"/>
      <c r="C56" s="91"/>
      <c r="D56" s="91"/>
      <c r="E56" s="91"/>
      <c r="F56" s="91"/>
      <c r="G56" s="92"/>
      <c r="H56" s="91"/>
      <c r="I56" s="92"/>
      <c r="J56" s="268"/>
    </row>
    <row r="57" spans="1:10" ht="12" customHeight="1">
      <c r="A57" s="269" t="s">
        <v>120</v>
      </c>
      <c r="B57" s="91">
        <v>0</v>
      </c>
      <c r="C57" s="91">
        <v>0</v>
      </c>
      <c r="D57" s="91">
        <v>0</v>
      </c>
      <c r="E57" s="91">
        <v>53.14262081689999</v>
      </c>
      <c r="F57" s="91">
        <v>-787.1712191974999</v>
      </c>
      <c r="G57" s="92">
        <v>0</v>
      </c>
      <c r="H57" s="91">
        <v>-734.0285983805999</v>
      </c>
      <c r="I57" s="92">
        <v>0</v>
      </c>
      <c r="J57" s="268">
        <v>-734.0285983805999</v>
      </c>
    </row>
    <row r="58" spans="1:10" ht="12" customHeight="1">
      <c r="A58" s="88" t="s">
        <v>462</v>
      </c>
      <c r="B58" s="91">
        <v>0</v>
      </c>
      <c r="C58" s="91">
        <v>0</v>
      </c>
      <c r="D58" s="91">
        <v>0</v>
      </c>
      <c r="E58" s="91">
        <v>0</v>
      </c>
      <c r="F58" s="91">
        <v>3.1704867512000003</v>
      </c>
      <c r="G58" s="92">
        <v>0</v>
      </c>
      <c r="H58" s="91">
        <v>3.1704867512000003</v>
      </c>
      <c r="I58" s="92">
        <v>0</v>
      </c>
      <c r="J58" s="92">
        <v>3.1704867512000003</v>
      </c>
    </row>
    <row r="59" spans="1:10" ht="12" customHeight="1">
      <c r="A59" s="88" t="s">
        <v>119</v>
      </c>
      <c r="B59" s="91">
        <v>0</v>
      </c>
      <c r="C59" s="91">
        <v>0</v>
      </c>
      <c r="D59" s="91">
        <v>0</v>
      </c>
      <c r="E59" s="91">
        <v>0</v>
      </c>
      <c r="F59" s="91">
        <v>0.8052268986000002</v>
      </c>
      <c r="G59" s="92">
        <v>0</v>
      </c>
      <c r="H59" s="91">
        <v>0.8052268986000002</v>
      </c>
      <c r="I59" s="92">
        <v>0</v>
      </c>
      <c r="J59" s="92">
        <v>0.8052268986000002</v>
      </c>
    </row>
    <row r="60" spans="1:10" ht="11.25">
      <c r="A60" s="88" t="s">
        <v>473</v>
      </c>
      <c r="B60" s="91">
        <v>0</v>
      </c>
      <c r="C60" s="91">
        <v>0</v>
      </c>
      <c r="D60" s="91">
        <v>-776.3001286953001</v>
      </c>
      <c r="E60" s="91">
        <v>0</v>
      </c>
      <c r="F60" s="91">
        <v>14.033407385300002</v>
      </c>
      <c r="G60" s="92">
        <v>0</v>
      </c>
      <c r="H60" s="91">
        <v>-762.2667213100001</v>
      </c>
      <c r="I60" s="92">
        <v>0</v>
      </c>
      <c r="J60" s="268">
        <v>-762.2667213100001</v>
      </c>
    </row>
    <row r="61" spans="1:10" ht="12" customHeight="1">
      <c r="A61" s="267" t="s">
        <v>132</v>
      </c>
      <c r="B61" s="91">
        <v>0</v>
      </c>
      <c r="C61" s="91">
        <v>-0.7097395490999929</v>
      </c>
      <c r="D61" s="91">
        <v>0</v>
      </c>
      <c r="E61" s="91">
        <v>0</v>
      </c>
      <c r="F61" s="91">
        <v>0</v>
      </c>
      <c r="G61" s="92">
        <v>0</v>
      </c>
      <c r="H61" s="91">
        <v>-0.7097395490999929</v>
      </c>
      <c r="I61" s="92">
        <v>6.729837280800001</v>
      </c>
      <c r="J61" s="268">
        <v>6.020097731700008</v>
      </c>
    </row>
    <row r="62" spans="1:10" ht="12" customHeight="1">
      <c r="A62" s="270" t="s">
        <v>187</v>
      </c>
      <c r="B62" s="271">
        <v>0</v>
      </c>
      <c r="C62" s="271">
        <v>-0.7097395490999929</v>
      </c>
      <c r="D62" s="271">
        <v>1337.0318681709002</v>
      </c>
      <c r="E62" s="271">
        <v>-312.6576963481</v>
      </c>
      <c r="F62" s="271">
        <v>-769.1620981623998</v>
      </c>
      <c r="G62" s="272">
        <v>0</v>
      </c>
      <c r="H62" s="271">
        <v>254.5023341113004</v>
      </c>
      <c r="I62" s="272">
        <v>6.729837280800001</v>
      </c>
      <c r="J62" s="273">
        <v>261.2321713921004</v>
      </c>
    </row>
    <row r="63" spans="1:10" ht="12" customHeight="1">
      <c r="A63" s="748"/>
      <c r="B63" s="749"/>
      <c r="C63" s="105"/>
      <c r="D63" s="105"/>
      <c r="E63" s="105"/>
      <c r="F63" s="105"/>
      <c r="G63" s="106"/>
      <c r="H63" s="105"/>
      <c r="I63" s="106"/>
      <c r="J63" s="275"/>
    </row>
    <row r="64" spans="1:10" ht="12" customHeight="1">
      <c r="A64" s="155" t="s">
        <v>773</v>
      </c>
      <c r="B64" s="80">
        <v>0</v>
      </c>
      <c r="C64" s="271">
        <v>142.7472453822</v>
      </c>
      <c r="D64" s="271">
        <v>1337.0318681709002</v>
      </c>
      <c r="E64" s="271">
        <v>-312.6576963481</v>
      </c>
      <c r="F64" s="271">
        <v>-769.1620981623998</v>
      </c>
      <c r="G64" s="272">
        <v>0</v>
      </c>
      <c r="H64" s="271">
        <v>397.9593190426004</v>
      </c>
      <c r="I64" s="272">
        <v>6.660492645900001</v>
      </c>
      <c r="J64" s="273">
        <v>404.61981168850036</v>
      </c>
    </row>
    <row r="65" spans="1:10" ht="12" customHeight="1">
      <c r="A65" s="267"/>
      <c r="B65" s="91"/>
      <c r="C65" s="91"/>
      <c r="D65" s="91"/>
      <c r="E65" s="91"/>
      <c r="F65" s="91"/>
      <c r="G65" s="92"/>
      <c r="H65" s="91"/>
      <c r="I65" s="92"/>
      <c r="J65" s="268"/>
    </row>
    <row r="66" spans="1:10" ht="12" customHeight="1">
      <c r="A66" s="267" t="s">
        <v>668</v>
      </c>
      <c r="B66" s="91">
        <v>0</v>
      </c>
      <c r="C66" s="91">
        <v>-199.8237446546</v>
      </c>
      <c r="D66" s="91">
        <v>0</v>
      </c>
      <c r="E66" s="91">
        <v>0</v>
      </c>
      <c r="F66" s="91">
        <v>0</v>
      </c>
      <c r="G66" s="92">
        <v>0</v>
      </c>
      <c r="H66" s="91">
        <v>-199.8237446546</v>
      </c>
      <c r="I66" s="92">
        <v>0</v>
      </c>
      <c r="J66" s="268">
        <v>-199.8237446546</v>
      </c>
    </row>
    <row r="67" spans="1:10" ht="12" customHeight="1">
      <c r="A67" s="87" t="s">
        <v>295</v>
      </c>
      <c r="B67" s="91">
        <v>0</v>
      </c>
      <c r="C67" s="91">
        <v>-7.066266</v>
      </c>
      <c r="D67" s="91">
        <v>0</v>
      </c>
      <c r="E67" s="91">
        <v>0</v>
      </c>
      <c r="F67" s="91">
        <v>0</v>
      </c>
      <c r="G67" s="268">
        <v>0</v>
      </c>
      <c r="H67" s="91">
        <v>-7.066266</v>
      </c>
      <c r="I67" s="268">
        <v>0</v>
      </c>
      <c r="J67" s="92">
        <v>-7.066266</v>
      </c>
    </row>
    <row r="68" spans="1:10" ht="12" customHeight="1">
      <c r="A68" s="87" t="s">
        <v>200</v>
      </c>
      <c r="B68" s="91">
        <v>0</v>
      </c>
      <c r="C68" s="91">
        <v>-27.816455</v>
      </c>
      <c r="D68" s="91">
        <v>0</v>
      </c>
      <c r="E68" s="91">
        <v>0</v>
      </c>
      <c r="F68" s="91">
        <v>0</v>
      </c>
      <c r="G68" s="268">
        <v>0</v>
      </c>
      <c r="H68" s="91">
        <v>-27.816455</v>
      </c>
      <c r="I68" s="268">
        <v>0</v>
      </c>
      <c r="J68" s="268">
        <v>-27.816455</v>
      </c>
    </row>
    <row r="69" spans="1:10" ht="12" customHeight="1">
      <c r="A69" s="87" t="s">
        <v>667</v>
      </c>
      <c r="B69" s="91">
        <v>0</v>
      </c>
      <c r="C69" s="91">
        <v>0.044061901400000006</v>
      </c>
      <c r="D69" s="91">
        <v>0</v>
      </c>
      <c r="E69" s="91">
        <v>0</v>
      </c>
      <c r="F69" s="91">
        <v>0</v>
      </c>
      <c r="G69" s="92">
        <v>10.746471000000005</v>
      </c>
      <c r="H69" s="91">
        <v>10.790532901400004</v>
      </c>
      <c r="I69" s="92">
        <v>0</v>
      </c>
      <c r="J69" s="92">
        <v>10.790532901400004</v>
      </c>
    </row>
    <row r="70" spans="1:10" ht="11.25">
      <c r="A70" s="276" t="s">
        <v>118</v>
      </c>
      <c r="B70" s="170">
        <v>8387.070381</v>
      </c>
      <c r="C70" s="170">
        <v>7983.507007728498</v>
      </c>
      <c r="D70" s="170">
        <v>7808.33784300908</v>
      </c>
      <c r="E70" s="170">
        <v>-1844.6389991285998</v>
      </c>
      <c r="F70" s="170">
        <v>513.4387317747161</v>
      </c>
      <c r="G70" s="171">
        <v>3811.0253850000004</v>
      </c>
      <c r="H70" s="170">
        <v>26658.740349383697</v>
      </c>
      <c r="I70" s="171">
        <v>15.5225902771</v>
      </c>
      <c r="J70" s="171">
        <v>26674.2629396608</v>
      </c>
    </row>
    <row r="71" spans="1:10" ht="6.75" customHeight="1">
      <c r="A71" s="775"/>
      <c r="B71" s="80"/>
      <c r="C71" s="80"/>
      <c r="D71" s="80"/>
      <c r="E71" s="80"/>
      <c r="F71" s="80"/>
      <c r="G71" s="80"/>
      <c r="H71" s="80"/>
      <c r="I71" s="80"/>
      <c r="J71" s="80"/>
    </row>
    <row r="72" ht="12.75">
      <c r="A72" s="278" t="s">
        <v>756</v>
      </c>
    </row>
    <row r="73" ht="12.75">
      <c r="A73" s="278" t="s">
        <v>732</v>
      </c>
    </row>
    <row r="74" spans="1:10" ht="11.25">
      <c r="A74" s="137"/>
      <c r="B74" s="172"/>
      <c r="C74" s="172"/>
      <c r="D74" s="172"/>
      <c r="E74" s="172"/>
      <c r="F74" s="172"/>
      <c r="G74" s="172"/>
      <c r="H74" s="172"/>
      <c r="I74" s="172"/>
      <c r="J74" s="172"/>
    </row>
  </sheetData>
  <sheetProtection/>
  <conditionalFormatting sqref="B5:J23 B25:J58 B60:J71">
    <cfRule type="expression" priority="34" dxfId="25">
      <formula>IF(AND(B5&gt;-0.49999,B5&lt;0.499999),IF(B5=0,FALSE,TRUE),FALSE)</formula>
    </cfRule>
  </conditionalFormatting>
  <conditionalFormatting sqref="B24:J24">
    <cfRule type="expression" priority="32" dxfId="25">
      <formula>IF(AND(B24&gt;-0.49999,B24&lt;0.499999),IF(B24=0,FALSE,TRUE),FALSE)</formula>
    </cfRule>
  </conditionalFormatting>
  <conditionalFormatting sqref="B59:J59">
    <cfRule type="expression" priority="15" dxfId="25">
      <formula>IF(AND(B59&gt;-0.49999,B59&lt;0.499999),IF(B59=0,FALSE,TRUE),FALSE)</formula>
    </cfRule>
  </conditionalFormatting>
  <printOptions horizontalCentered="1"/>
  <pageMargins left="0.36" right="0.18" top="0.511811023622047" bottom="0.31496062992126" header="0.511811023622047" footer="0.511811023622047"/>
  <pageSetup fitToHeight="1"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tabColor rgb="FF00B050"/>
  </sheetPr>
  <dimension ref="A1:F34"/>
  <sheetViews>
    <sheetView showGridLines="0" zoomScale="85" zoomScaleNormal="85" zoomScalePageLayoutView="0" workbookViewId="0" topLeftCell="A1">
      <selection activeCell="A1" sqref="A1:C1"/>
    </sheetView>
  </sheetViews>
  <sheetFormatPr defaultColWidth="9.140625" defaultRowHeight="12.75"/>
  <cols>
    <col min="1" max="1" width="69.8515625" style="115" customWidth="1"/>
    <col min="2" max="2" width="8.421875" style="115" customWidth="1"/>
    <col min="3" max="4" width="10.7109375" style="115" customWidth="1"/>
    <col min="5" max="16384" width="9.140625" style="115" customWidth="1"/>
  </cols>
  <sheetData>
    <row r="1" spans="1:4" ht="15.75" customHeight="1">
      <c r="A1" s="712" t="s">
        <v>307</v>
      </c>
      <c r="B1" s="177"/>
      <c r="C1" s="121"/>
      <c r="D1" s="60"/>
    </row>
    <row r="2" spans="1:4" ht="12" customHeight="1">
      <c r="A2" s="123"/>
      <c r="B2" s="124"/>
      <c r="C2" s="249"/>
      <c r="D2" s="250"/>
    </row>
    <row r="3" spans="1:4" ht="12" customHeight="1">
      <c r="A3" s="148" t="s">
        <v>4</v>
      </c>
      <c r="B3" s="149"/>
      <c r="C3" s="767" t="s">
        <v>721</v>
      </c>
      <c r="D3" s="768" t="s">
        <v>722</v>
      </c>
    </row>
    <row r="4" spans="1:4" ht="13.5" customHeight="1">
      <c r="A4" s="155"/>
      <c r="B4" s="112"/>
      <c r="C4" s="105"/>
      <c r="D4" s="106"/>
    </row>
    <row r="5" spans="1:5" s="200" customFormat="1" ht="12" customHeight="1">
      <c r="A5" s="155" t="s">
        <v>181</v>
      </c>
      <c r="B5" s="251"/>
      <c r="C5" s="80">
        <v>-2096.9770607294</v>
      </c>
      <c r="D5" s="81">
        <v>2799.146834087496</v>
      </c>
      <c r="E5" s="41"/>
    </row>
    <row r="6" spans="1:5" s="200" customFormat="1" ht="12" customHeight="1">
      <c r="A6" s="78"/>
      <c r="B6" s="252"/>
      <c r="C6" s="91"/>
      <c r="D6" s="92"/>
      <c r="E6" s="41"/>
    </row>
    <row r="7" spans="1:5" ht="12" customHeight="1">
      <c r="A7" s="155"/>
      <c r="B7" s="251"/>
      <c r="C7" s="72"/>
      <c r="D7" s="73"/>
      <c r="E7" s="41"/>
    </row>
    <row r="8" spans="1:5" ht="12" customHeight="1">
      <c r="A8" s="70" t="s">
        <v>115</v>
      </c>
      <c r="B8" s="253"/>
      <c r="C8" s="72">
        <v>-1.3766018357999998</v>
      </c>
      <c r="D8" s="73">
        <v>-7.915121976500001</v>
      </c>
      <c r="E8" s="41"/>
    </row>
    <row r="9" spans="1:5" ht="12" customHeight="1">
      <c r="A9" s="70" t="s">
        <v>116</v>
      </c>
      <c r="B9" s="253"/>
      <c r="C9" s="72">
        <v>-21.4232667094</v>
      </c>
      <c r="D9" s="73">
        <v>-8.3995553638</v>
      </c>
      <c r="E9" s="41"/>
    </row>
    <row r="10" spans="1:5" ht="12" customHeight="1">
      <c r="A10" s="70" t="s">
        <v>726</v>
      </c>
      <c r="B10" s="253"/>
      <c r="C10" s="72">
        <v>-50.76199355209999</v>
      </c>
      <c r="D10" s="73">
        <v>-0.321644109600001</v>
      </c>
      <c r="E10" s="41"/>
    </row>
    <row r="11" spans="1:5" ht="12" customHeight="1">
      <c r="A11" s="784" t="s">
        <v>727</v>
      </c>
      <c r="B11" s="254"/>
      <c r="C11" s="76">
        <v>-26.821917840000005</v>
      </c>
      <c r="D11" s="77">
        <v>23.0429143573</v>
      </c>
      <c r="E11" s="41"/>
    </row>
    <row r="12" spans="1:5" s="117" customFormat="1" ht="12.75">
      <c r="A12" s="78" t="s">
        <v>182</v>
      </c>
      <c r="B12" s="252"/>
      <c r="C12" s="80">
        <v>-100.38377993729998</v>
      </c>
      <c r="D12" s="81">
        <v>6.406592907399997</v>
      </c>
      <c r="E12" s="41"/>
    </row>
    <row r="13" spans="1:5" ht="12.75">
      <c r="A13" s="88"/>
      <c r="B13" s="105"/>
      <c r="C13" s="166"/>
      <c r="D13" s="134"/>
      <c r="E13" s="41"/>
    </row>
    <row r="14" spans="1:5" ht="12.75">
      <c r="A14" s="155"/>
      <c r="B14" s="251"/>
      <c r="D14" s="73"/>
      <c r="E14" s="41"/>
    </row>
    <row r="15" spans="1:5" ht="12.75">
      <c r="A15" s="70" t="s">
        <v>728</v>
      </c>
      <c r="B15" s="638"/>
      <c r="C15" s="72">
        <v>0</v>
      </c>
      <c r="D15" s="73">
        <v>-199.999999</v>
      </c>
      <c r="E15" s="41"/>
    </row>
    <row r="16" spans="1:5" ht="12.75">
      <c r="A16" s="70" t="s">
        <v>257</v>
      </c>
      <c r="B16" s="253"/>
      <c r="C16" s="72">
        <v>-35.911819</v>
      </c>
      <c r="D16" s="73">
        <v>-37.088606</v>
      </c>
      <c r="E16" s="41"/>
    </row>
    <row r="17" spans="1:5" ht="12.75">
      <c r="A17" s="70" t="s">
        <v>476</v>
      </c>
      <c r="B17" s="253"/>
      <c r="C17" s="72">
        <v>-9.930487</v>
      </c>
      <c r="D17" s="73">
        <v>-9.421688</v>
      </c>
      <c r="E17" s="41"/>
    </row>
    <row r="18" spans="1:5" ht="12.75">
      <c r="A18" s="74" t="s">
        <v>297</v>
      </c>
      <c r="B18" s="254"/>
      <c r="C18" s="76">
        <v>1956.9309290403999</v>
      </c>
      <c r="D18" s="77">
        <v>-1430.9869093143998</v>
      </c>
      <c r="E18" s="41"/>
    </row>
    <row r="19" spans="1:5" ht="12.75">
      <c r="A19" s="78" t="s">
        <v>183</v>
      </c>
      <c r="B19" s="252"/>
      <c r="C19" s="80">
        <v>1911.0884752429</v>
      </c>
      <c r="D19" s="81">
        <v>-1677.4972023143998</v>
      </c>
      <c r="E19" s="41"/>
    </row>
    <row r="20" spans="1:5" ht="12.75">
      <c r="A20" s="88"/>
      <c r="B20" s="105"/>
      <c r="C20" s="166"/>
      <c r="D20" s="134"/>
      <c r="E20" s="41"/>
    </row>
    <row r="21" spans="1:5" s="200" customFormat="1" ht="12.75">
      <c r="A21" s="95" t="s">
        <v>223</v>
      </c>
      <c r="B21" s="255"/>
      <c r="C21" s="256">
        <v>-286.27236542380007</v>
      </c>
      <c r="D21" s="810">
        <v>1128.056224680496</v>
      </c>
      <c r="E21" s="41"/>
    </row>
    <row r="22" spans="1:5" ht="12.75">
      <c r="A22" s="70" t="s">
        <v>42</v>
      </c>
      <c r="B22" s="253"/>
      <c r="C22" s="72">
        <v>11346.521096743301</v>
      </c>
      <c r="D22" s="73">
        <v>9593.4134524394</v>
      </c>
      <c r="E22" s="41"/>
    </row>
    <row r="23" spans="1:5" ht="12.75">
      <c r="A23" s="74" t="s">
        <v>298</v>
      </c>
      <c r="B23" s="254"/>
      <c r="C23" s="76">
        <v>-26.160830256900002</v>
      </c>
      <c r="D23" s="77">
        <v>-145.62121006360002</v>
      </c>
      <c r="E23" s="41"/>
    </row>
    <row r="24" spans="1:4" s="200" customFormat="1" ht="11.25">
      <c r="A24" s="95" t="s">
        <v>43</v>
      </c>
      <c r="B24" s="255"/>
      <c r="C24" s="256">
        <v>11034.087901062601</v>
      </c>
      <c r="D24" s="810">
        <v>10575.848467056296</v>
      </c>
    </row>
    <row r="25" spans="1:4" ht="11.25">
      <c r="A25" s="155"/>
      <c r="B25" s="251"/>
      <c r="C25" s="72"/>
      <c r="D25" s="811"/>
    </row>
    <row r="26" spans="1:4" ht="11.25">
      <c r="A26" s="155"/>
      <c r="B26" s="251"/>
      <c r="C26" s="257"/>
      <c r="D26" s="812"/>
    </row>
    <row r="27" spans="1:4" ht="11.25">
      <c r="A27" s="258"/>
      <c r="B27" s="259"/>
      <c r="C27" s="260"/>
      <c r="D27" s="813"/>
    </row>
    <row r="28" spans="1:4" ht="7.5" customHeight="1">
      <c r="A28" s="155"/>
      <c r="B28" s="251"/>
      <c r="C28" s="261"/>
      <c r="D28" s="73"/>
    </row>
    <row r="29" spans="1:4" ht="11.25">
      <c r="A29" s="70" t="s">
        <v>177</v>
      </c>
      <c r="B29" s="253"/>
      <c r="C29" s="72">
        <v>11037.283481458999</v>
      </c>
      <c r="D29" s="73">
        <v>10616.006155164101</v>
      </c>
    </row>
    <row r="30" spans="1:4" ht="11.25">
      <c r="A30" s="721" t="s">
        <v>634</v>
      </c>
      <c r="B30" s="638"/>
      <c r="C30" s="488">
        <v>-0.38848920469899895</v>
      </c>
      <c r="D30" s="814">
        <v>-0.18630608090461465</v>
      </c>
    </row>
    <row r="31" spans="1:4" ht="11.25">
      <c r="A31" s="74" t="s">
        <v>638</v>
      </c>
      <c r="B31" s="254"/>
      <c r="C31" s="76">
        <v>-2.8070911916999997</v>
      </c>
      <c r="D31" s="77">
        <v>-39.9713820269</v>
      </c>
    </row>
    <row r="32" spans="1:6" s="200" customFormat="1" ht="11.25">
      <c r="A32" s="95" t="s">
        <v>220</v>
      </c>
      <c r="B32" s="255"/>
      <c r="C32" s="256">
        <v>11034.0879010626</v>
      </c>
      <c r="D32" s="810">
        <v>10575.848467056296</v>
      </c>
      <c r="F32" s="115"/>
    </row>
    <row r="34" ht="11.25">
      <c r="A34" s="136"/>
    </row>
  </sheetData>
  <sheetProtection/>
  <conditionalFormatting sqref="C5:D14 C16:D32">
    <cfRule type="expression" priority="5" dxfId="25">
      <formula>IF(AND(C5&gt;-0.49,C5&lt;0.49),IF(C5=0,FALSE,TRUE),FALSE)</formula>
    </cfRule>
  </conditionalFormatting>
  <conditionalFormatting sqref="C15:D15">
    <cfRule type="expression" priority="2" dxfId="25">
      <formula>IF(AND(C15&gt;-0.49,C15&lt;0.49),IF(C15=0,FALSE,TRUE),FALSE)</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B050"/>
  </sheetPr>
  <dimension ref="A1:N56"/>
  <sheetViews>
    <sheetView showGridLines="0" zoomScale="85" zoomScaleNormal="85" zoomScalePageLayoutView="0" workbookViewId="0" topLeftCell="A1">
      <selection activeCell="A1" sqref="A1"/>
    </sheetView>
  </sheetViews>
  <sheetFormatPr defaultColWidth="9.140625" defaultRowHeight="12.75"/>
  <cols>
    <col min="1" max="1" width="44.7109375" style="117" customWidth="1"/>
    <col min="2" max="8" width="10.7109375" style="117" customWidth="1"/>
    <col min="9" max="9" width="11.57421875" style="117" customWidth="1"/>
    <col min="10" max="13" width="10.7109375" style="117" customWidth="1"/>
    <col min="14" max="14" width="11.421875" style="117" customWidth="1"/>
    <col min="15" max="16384" width="9.140625" style="117" customWidth="1"/>
  </cols>
  <sheetData>
    <row r="1" spans="1:14" ht="15.75" customHeight="1">
      <c r="A1" s="181" t="s">
        <v>53</v>
      </c>
      <c r="B1" s="144"/>
      <c r="C1" s="108"/>
      <c r="D1" s="108"/>
      <c r="E1" s="108"/>
      <c r="F1" s="108"/>
      <c r="G1" s="108"/>
      <c r="H1" s="108"/>
      <c r="I1" s="108"/>
      <c r="J1" s="108"/>
      <c r="K1" s="108"/>
      <c r="L1" s="145"/>
      <c r="M1" s="108"/>
      <c r="N1" s="145"/>
    </row>
    <row r="2" spans="1:14" ht="15.75" customHeight="1">
      <c r="A2" s="212"/>
      <c r="B2" s="213"/>
      <c r="C2" s="214"/>
      <c r="D2" s="214"/>
      <c r="E2" s="214"/>
      <c r="F2" s="214"/>
      <c r="G2" s="214"/>
      <c r="H2" s="214"/>
      <c r="I2" s="214"/>
      <c r="J2" s="214"/>
      <c r="K2" s="214"/>
      <c r="L2" s="215"/>
      <c r="M2" s="214"/>
      <c r="N2" s="215"/>
    </row>
    <row r="3" spans="1:14" ht="52.5">
      <c r="A3" s="216" t="s">
        <v>4</v>
      </c>
      <c r="B3" s="217" t="s">
        <v>122</v>
      </c>
      <c r="C3" s="217" t="s">
        <v>127</v>
      </c>
      <c r="D3" s="217" t="s">
        <v>128</v>
      </c>
      <c r="E3" s="217" t="s">
        <v>655</v>
      </c>
      <c r="F3" s="217" t="s">
        <v>656</v>
      </c>
      <c r="G3" s="750" t="s">
        <v>653</v>
      </c>
      <c r="H3" s="217" t="s">
        <v>584</v>
      </c>
      <c r="I3" s="217" t="s">
        <v>654</v>
      </c>
      <c r="J3" s="217" t="s">
        <v>155</v>
      </c>
      <c r="K3" s="217" t="s">
        <v>165</v>
      </c>
      <c r="L3" s="217" t="s">
        <v>455</v>
      </c>
      <c r="M3" s="217" t="s">
        <v>471</v>
      </c>
      <c r="N3" s="218" t="s">
        <v>300</v>
      </c>
    </row>
    <row r="4" spans="1:14" ht="12" customHeight="1">
      <c r="A4" s="220" t="s">
        <v>724</v>
      </c>
      <c r="B4" s="221"/>
      <c r="C4" s="63"/>
      <c r="D4" s="63"/>
      <c r="E4" s="63"/>
      <c r="F4" s="63"/>
      <c r="G4" s="63"/>
      <c r="H4" s="63"/>
      <c r="I4" s="63"/>
      <c r="J4" s="63"/>
      <c r="K4" s="63"/>
      <c r="L4" s="222"/>
      <c r="M4" s="63"/>
      <c r="N4" s="222"/>
    </row>
    <row r="5" spans="1:14" ht="13.5" customHeight="1">
      <c r="A5" s="756"/>
      <c r="B5" s="223"/>
      <c r="C5" s="156"/>
      <c r="D5" s="156"/>
      <c r="E5" s="156"/>
      <c r="F5" s="156"/>
      <c r="G5" s="156"/>
      <c r="H5" s="156"/>
      <c r="I5" s="156"/>
      <c r="J5" s="156"/>
      <c r="K5" s="156"/>
      <c r="L5" s="157"/>
      <c r="M5" s="156"/>
      <c r="N5" s="157"/>
    </row>
    <row r="6" spans="1:14" s="227" customFormat="1" ht="12" customHeight="1">
      <c r="A6" s="756"/>
      <c r="B6" s="224"/>
      <c r="C6" s="225"/>
      <c r="D6" s="225"/>
      <c r="E6" s="225"/>
      <c r="F6" s="225"/>
      <c r="G6" s="225"/>
      <c r="H6" s="225"/>
      <c r="I6" s="225"/>
      <c r="J6" s="225"/>
      <c r="K6" s="225"/>
      <c r="L6" s="226"/>
      <c r="M6" s="225"/>
      <c r="N6" s="226"/>
    </row>
    <row r="7" spans="1:14" s="227" customFormat="1" ht="12" customHeight="1">
      <c r="A7" s="757" t="s">
        <v>3</v>
      </c>
      <c r="B7" s="228">
        <v>312.6831</v>
      </c>
      <c r="C7" s="229">
        <v>117.5636</v>
      </c>
      <c r="D7" s="229">
        <v>33.3728</v>
      </c>
      <c r="E7" s="229">
        <v>17.383</v>
      </c>
      <c r="F7" s="229">
        <v>0.8644</v>
      </c>
      <c r="G7" s="785">
        <v>169.1838</v>
      </c>
      <c r="H7" s="229">
        <v>12.0015</v>
      </c>
      <c r="I7" s="229">
        <v>37.2061</v>
      </c>
      <c r="J7" s="229">
        <v>-44.0915</v>
      </c>
      <c r="K7" s="229">
        <v>0.5625</v>
      </c>
      <c r="L7" s="230">
        <v>487.5454</v>
      </c>
      <c r="M7" s="229">
        <v>8.7303</v>
      </c>
      <c r="N7" s="230">
        <v>496.2757</v>
      </c>
    </row>
    <row r="8" spans="1:14" s="232" customFormat="1" ht="12" customHeight="1">
      <c r="A8" s="758" t="s">
        <v>192</v>
      </c>
      <c r="B8" s="179">
        <v>-19.9568</v>
      </c>
      <c r="C8" s="72">
        <v>-34.9422</v>
      </c>
      <c r="D8" s="72">
        <v>-20.8157</v>
      </c>
      <c r="E8" s="72">
        <v>0.0055</v>
      </c>
      <c r="F8" s="72">
        <v>0</v>
      </c>
      <c r="G8" s="772">
        <v>-55.7524</v>
      </c>
      <c r="H8" s="72">
        <v>0.7931</v>
      </c>
      <c r="I8" s="72">
        <v>0</v>
      </c>
      <c r="J8" s="72">
        <v>22.259</v>
      </c>
      <c r="K8" s="72">
        <v>0</v>
      </c>
      <c r="L8" s="73">
        <v>-52.657</v>
      </c>
      <c r="M8" s="72">
        <v>-22.0133</v>
      </c>
      <c r="N8" s="73">
        <v>-74.6704</v>
      </c>
    </row>
    <row r="9" spans="1:14" ht="12" customHeight="1">
      <c r="A9" s="759" t="s">
        <v>224</v>
      </c>
      <c r="B9" s="179">
        <v>10.2912</v>
      </c>
      <c r="C9" s="72">
        <v>62.3447</v>
      </c>
      <c r="D9" s="72">
        <v>3.0079</v>
      </c>
      <c r="E9" s="72">
        <v>1.2608</v>
      </c>
      <c r="F9" s="72">
        <v>-0.1068</v>
      </c>
      <c r="G9" s="772">
        <v>66.5066</v>
      </c>
      <c r="H9" s="72">
        <v>-2.9853</v>
      </c>
      <c r="I9" s="72">
        <v>2.1313</v>
      </c>
      <c r="J9" s="72">
        <v>0</v>
      </c>
      <c r="K9" s="72">
        <v>0</v>
      </c>
      <c r="L9" s="73">
        <v>75.9438</v>
      </c>
      <c r="M9" s="72">
        <v>-0.6165</v>
      </c>
      <c r="N9" s="73">
        <v>75.3273</v>
      </c>
    </row>
    <row r="10" spans="1:14" ht="12" customHeight="1">
      <c r="A10" s="759" t="s">
        <v>141</v>
      </c>
      <c r="B10" s="179">
        <v>-5.7481</v>
      </c>
      <c r="C10" s="72">
        <v>-6.5337</v>
      </c>
      <c r="D10" s="72">
        <v>0</v>
      </c>
      <c r="E10" s="72">
        <v>-0.8886</v>
      </c>
      <c r="F10" s="72">
        <v>0</v>
      </c>
      <c r="G10" s="772">
        <v>-7.4223</v>
      </c>
      <c r="H10" s="72">
        <v>0.0019</v>
      </c>
      <c r="I10" s="72">
        <v>0</v>
      </c>
      <c r="J10" s="72">
        <v>-2.45</v>
      </c>
      <c r="K10" s="72">
        <v>0.0019</v>
      </c>
      <c r="L10" s="73">
        <v>-15.6166</v>
      </c>
      <c r="M10" s="72">
        <v>0</v>
      </c>
      <c r="N10" s="73">
        <v>-15.6166</v>
      </c>
    </row>
    <row r="11" spans="1:14" ht="12" customHeight="1">
      <c r="A11" s="759" t="s">
        <v>34</v>
      </c>
      <c r="B11" s="179">
        <v>1.7949</v>
      </c>
      <c r="C11" s="72">
        <v>2.5003</v>
      </c>
      <c r="D11" s="72">
        <v>0</v>
      </c>
      <c r="E11" s="72">
        <v>0</v>
      </c>
      <c r="F11" s="72">
        <v>0</v>
      </c>
      <c r="G11" s="772">
        <v>2.5003</v>
      </c>
      <c r="H11" s="72">
        <v>0.0329</v>
      </c>
      <c r="I11" s="72">
        <v>0</v>
      </c>
      <c r="J11" s="72">
        <v>0</v>
      </c>
      <c r="K11" s="72">
        <v>0</v>
      </c>
      <c r="L11" s="73">
        <v>4.328</v>
      </c>
      <c r="M11" s="72">
        <v>0</v>
      </c>
      <c r="N11" s="73">
        <v>4.328</v>
      </c>
    </row>
    <row r="12" spans="1:14" ht="12" customHeight="1">
      <c r="A12" s="759" t="s">
        <v>225</v>
      </c>
      <c r="B12" s="179">
        <v>-2.456</v>
      </c>
      <c r="C12" s="72">
        <v>0</v>
      </c>
      <c r="D12" s="72">
        <v>8.343</v>
      </c>
      <c r="E12" s="72">
        <v>-0.0027</v>
      </c>
      <c r="F12" s="72">
        <v>-0.0008</v>
      </c>
      <c r="G12" s="772">
        <v>8.3396</v>
      </c>
      <c r="H12" s="72">
        <v>0</v>
      </c>
      <c r="I12" s="72">
        <v>0</v>
      </c>
      <c r="J12" s="72">
        <v>-0.0635</v>
      </c>
      <c r="K12" s="72">
        <v>0</v>
      </c>
      <c r="L12" s="73">
        <v>5.82</v>
      </c>
      <c r="M12" s="72">
        <v>0</v>
      </c>
      <c r="N12" s="73">
        <v>5.82</v>
      </c>
    </row>
    <row r="13" spans="1:14" ht="12" customHeight="1">
      <c r="A13" s="760" t="s">
        <v>193</v>
      </c>
      <c r="B13" s="180">
        <v>31.0717</v>
      </c>
      <c r="C13" s="76">
        <v>0</v>
      </c>
      <c r="D13" s="76">
        <v>0</v>
      </c>
      <c r="E13" s="76">
        <v>0</v>
      </c>
      <c r="F13" s="76">
        <v>0</v>
      </c>
      <c r="G13" s="786">
        <v>0</v>
      </c>
      <c r="H13" s="76">
        <v>0</v>
      </c>
      <c r="I13" s="76">
        <v>0</v>
      </c>
      <c r="J13" s="76">
        <v>0</v>
      </c>
      <c r="K13" s="76">
        <v>0</v>
      </c>
      <c r="L13" s="77">
        <v>31.0717</v>
      </c>
      <c r="M13" s="76">
        <v>0</v>
      </c>
      <c r="N13" s="77">
        <v>31.0717</v>
      </c>
    </row>
    <row r="14" spans="1:14" s="231" customFormat="1" ht="12" customHeight="1">
      <c r="A14" s="757" t="s">
        <v>651</v>
      </c>
      <c r="B14" s="228">
        <v>327.6799</v>
      </c>
      <c r="C14" s="229">
        <v>140.9327</v>
      </c>
      <c r="D14" s="229">
        <v>23.9081</v>
      </c>
      <c r="E14" s="229">
        <v>17.758</v>
      </c>
      <c r="F14" s="229">
        <v>0.7568</v>
      </c>
      <c r="G14" s="785">
        <v>183.3556</v>
      </c>
      <c r="H14" s="229">
        <v>9.844</v>
      </c>
      <c r="I14" s="229">
        <v>39.3374</v>
      </c>
      <c r="J14" s="229">
        <v>-24.346</v>
      </c>
      <c r="K14" s="229">
        <v>0.5643</v>
      </c>
      <c r="L14" s="230">
        <v>536.4353</v>
      </c>
      <c r="M14" s="229">
        <v>-13.8995</v>
      </c>
      <c r="N14" s="230">
        <v>522.5357</v>
      </c>
    </row>
    <row r="15" spans="1:14" ht="12" customHeight="1">
      <c r="A15" s="761" t="s">
        <v>188</v>
      </c>
      <c r="B15" s="180">
        <v>-86.1298</v>
      </c>
      <c r="C15" s="76">
        <v>-30.4288</v>
      </c>
      <c r="D15" s="76">
        <v>-17.7802</v>
      </c>
      <c r="E15" s="76">
        <v>-2.8122</v>
      </c>
      <c r="F15" s="76">
        <v>-1.7635</v>
      </c>
      <c r="G15" s="786">
        <v>-52.7847</v>
      </c>
      <c r="H15" s="76">
        <v>-13.561</v>
      </c>
      <c r="I15" s="76">
        <v>-12.0928</v>
      </c>
      <c r="J15" s="76">
        <v>5.9852</v>
      </c>
      <c r="K15" s="76">
        <v>0</v>
      </c>
      <c r="L15" s="77">
        <v>-158.5831</v>
      </c>
      <c r="M15" s="76">
        <v>13.8995</v>
      </c>
      <c r="N15" s="77">
        <v>-144.6836</v>
      </c>
    </row>
    <row r="16" spans="1:14" s="231" customFormat="1" ht="12" customHeight="1">
      <c r="A16" s="762" t="s">
        <v>648</v>
      </c>
      <c r="B16" s="234">
        <v>241.55</v>
      </c>
      <c r="C16" s="163">
        <v>110.5039</v>
      </c>
      <c r="D16" s="163">
        <v>6.1279</v>
      </c>
      <c r="E16" s="163">
        <v>14.9458</v>
      </c>
      <c r="F16" s="163">
        <v>-1.0066</v>
      </c>
      <c r="G16" s="787">
        <v>130.5709</v>
      </c>
      <c r="H16" s="163">
        <v>-3.717</v>
      </c>
      <c r="I16" s="163">
        <v>27.2446</v>
      </c>
      <c r="J16" s="163">
        <v>-18.3608</v>
      </c>
      <c r="K16" s="163">
        <v>0.5643</v>
      </c>
      <c r="L16" s="164">
        <v>377.8521</v>
      </c>
      <c r="M16" s="163">
        <v>0</v>
      </c>
      <c r="N16" s="164">
        <v>377.8521</v>
      </c>
    </row>
    <row r="17" spans="1:14" s="232" customFormat="1" ht="12" customHeight="1">
      <c r="A17" s="763" t="s">
        <v>102</v>
      </c>
      <c r="B17" s="235">
        <v>-19.097</v>
      </c>
      <c r="C17" s="236">
        <v>-30.22</v>
      </c>
      <c r="D17" s="236">
        <v>-22.0964</v>
      </c>
      <c r="E17" s="236">
        <v>-3.4937</v>
      </c>
      <c r="F17" s="236">
        <v>-0.0533</v>
      </c>
      <c r="G17" s="236">
        <v>-55.8634</v>
      </c>
      <c r="H17" s="236">
        <v>-1.1588</v>
      </c>
      <c r="I17" s="236">
        <v>57.1921</v>
      </c>
      <c r="J17" s="236">
        <v>18.9271</v>
      </c>
      <c r="K17" s="236"/>
      <c r="L17" s="237"/>
      <c r="M17" s="236"/>
      <c r="N17" s="237"/>
    </row>
    <row r="18" spans="1:14" s="232" customFormat="1" ht="12" customHeight="1">
      <c r="A18" s="764"/>
      <c r="B18" s="228"/>
      <c r="C18" s="229"/>
      <c r="D18" s="229"/>
      <c r="E18" s="229"/>
      <c r="F18" s="229"/>
      <c r="G18" s="785"/>
      <c r="H18" s="229"/>
      <c r="I18" s="229"/>
      <c r="J18" s="229"/>
      <c r="K18" s="229"/>
      <c r="L18" s="230"/>
      <c r="M18" s="229"/>
      <c r="N18" s="230"/>
    </row>
    <row r="19" spans="1:14" ht="12" customHeight="1">
      <c r="A19" s="765" t="s">
        <v>124</v>
      </c>
      <c r="B19" s="238"/>
      <c r="C19" s="239"/>
      <c r="D19" s="239"/>
      <c r="E19" s="239"/>
      <c r="F19" s="239"/>
      <c r="G19" s="788"/>
      <c r="H19" s="239"/>
      <c r="I19" s="239"/>
      <c r="J19" s="239"/>
      <c r="K19" s="239"/>
      <c r="L19" s="133"/>
      <c r="M19" s="239"/>
      <c r="N19" s="133"/>
    </row>
    <row r="20" spans="1:14" ht="12" customHeight="1">
      <c r="A20" s="758" t="s">
        <v>175</v>
      </c>
      <c r="B20" s="179">
        <v>1965.3627</v>
      </c>
      <c r="C20" s="72">
        <v>693.1761</v>
      </c>
      <c r="D20" s="72">
        <v>1886.586</v>
      </c>
      <c r="E20" s="72">
        <v>102.6312</v>
      </c>
      <c r="F20" s="72">
        <v>54.189</v>
      </c>
      <c r="G20" s="772">
        <v>2736.5823</v>
      </c>
      <c r="H20" s="72">
        <v>324.9136</v>
      </c>
      <c r="I20" s="72">
        <v>0</v>
      </c>
      <c r="J20" s="72">
        <v>1.8957</v>
      </c>
      <c r="K20" s="72">
        <v>-2.2599</v>
      </c>
      <c r="L20" s="73">
        <v>5026.4944</v>
      </c>
      <c r="M20" s="72">
        <v>-194.6463</v>
      </c>
      <c r="N20" s="73">
        <v>4831.8481</v>
      </c>
    </row>
    <row r="21" spans="1:14" ht="12" customHeight="1">
      <c r="A21" s="758" t="s">
        <v>153</v>
      </c>
      <c r="B21" s="179">
        <v>563.7851</v>
      </c>
      <c r="C21" s="72">
        <v>109.6026</v>
      </c>
      <c r="D21" s="72">
        <v>8.3238</v>
      </c>
      <c r="E21" s="72">
        <v>0.284</v>
      </c>
      <c r="F21" s="72">
        <v>81.298</v>
      </c>
      <c r="G21" s="772">
        <v>199.5084</v>
      </c>
      <c r="H21" s="72">
        <v>33.0799</v>
      </c>
      <c r="I21" s="72">
        <v>0</v>
      </c>
      <c r="J21" s="72">
        <v>-0.429</v>
      </c>
      <c r="K21" s="72">
        <v>0</v>
      </c>
      <c r="L21" s="73">
        <v>795.9445</v>
      </c>
      <c r="M21" s="72">
        <v>-12.6028</v>
      </c>
      <c r="N21" s="73">
        <v>783.3416</v>
      </c>
    </row>
    <row r="22" spans="1:14" ht="12" customHeight="1">
      <c r="A22" s="84" t="s">
        <v>154</v>
      </c>
      <c r="B22" s="180">
        <v>0</v>
      </c>
      <c r="C22" s="76">
        <v>39.8233</v>
      </c>
      <c r="D22" s="76">
        <v>0</v>
      </c>
      <c r="E22" s="76">
        <v>54.5362</v>
      </c>
      <c r="F22" s="76">
        <v>24.1269</v>
      </c>
      <c r="G22" s="786">
        <v>118.4863</v>
      </c>
      <c r="H22" s="76">
        <v>0</v>
      </c>
      <c r="I22" s="76">
        <v>0</v>
      </c>
      <c r="J22" s="76">
        <v>0.707</v>
      </c>
      <c r="K22" s="76">
        <v>-0.707</v>
      </c>
      <c r="L22" s="77">
        <v>118.4863</v>
      </c>
      <c r="M22" s="76">
        <v>-24.1269</v>
      </c>
      <c r="N22" s="77">
        <v>94.3595</v>
      </c>
    </row>
    <row r="23" spans="1:14" s="231" customFormat="1" ht="12" customHeight="1">
      <c r="A23" s="86" t="s">
        <v>125</v>
      </c>
      <c r="B23" s="228">
        <v>2529.1478</v>
      </c>
      <c r="C23" s="229">
        <v>842.602</v>
      </c>
      <c r="D23" s="229">
        <v>1894.9099</v>
      </c>
      <c r="E23" s="229">
        <v>157.4514</v>
      </c>
      <c r="F23" s="229">
        <v>159.6138</v>
      </c>
      <c r="G23" s="785">
        <v>3054.5771</v>
      </c>
      <c r="H23" s="229">
        <v>357.9935</v>
      </c>
      <c r="I23" s="229">
        <v>0</v>
      </c>
      <c r="J23" s="229">
        <v>2.1737</v>
      </c>
      <c r="K23" s="229">
        <v>-2.9669</v>
      </c>
      <c r="L23" s="230">
        <v>5940.9252</v>
      </c>
      <c r="M23" s="229">
        <v>-231.376</v>
      </c>
      <c r="N23" s="230">
        <v>5709.5492</v>
      </c>
    </row>
    <row r="24" spans="1:14" ht="12" customHeight="1">
      <c r="A24" s="82" t="s">
        <v>136</v>
      </c>
      <c r="B24" s="179">
        <v>972.0329</v>
      </c>
      <c r="C24" s="72">
        <v>547.7218</v>
      </c>
      <c r="D24" s="72">
        <v>272.0646</v>
      </c>
      <c r="E24" s="72">
        <v>11.3288</v>
      </c>
      <c r="F24" s="72">
        <v>9.1585</v>
      </c>
      <c r="G24" s="772">
        <v>840.2737</v>
      </c>
      <c r="H24" s="72">
        <v>65.3681</v>
      </c>
      <c r="I24" s="72">
        <v>0.8777</v>
      </c>
      <c r="J24" s="72">
        <v>78.6109</v>
      </c>
      <c r="K24" s="72">
        <v>-77.4789</v>
      </c>
      <c r="L24" s="73">
        <v>1879.6844</v>
      </c>
      <c r="M24" s="72">
        <v>-16.5488</v>
      </c>
      <c r="N24" s="73">
        <v>1863.1356</v>
      </c>
    </row>
    <row r="25" spans="1:14" ht="12" customHeight="1">
      <c r="A25" s="82" t="s">
        <v>171</v>
      </c>
      <c r="B25" s="179">
        <v>395.5246</v>
      </c>
      <c r="C25" s="72">
        <v>86.6123</v>
      </c>
      <c r="D25" s="72">
        <v>61.4833</v>
      </c>
      <c r="E25" s="72">
        <v>9.5748</v>
      </c>
      <c r="F25" s="72">
        <v>3.7089</v>
      </c>
      <c r="G25" s="772">
        <v>161.3794</v>
      </c>
      <c r="H25" s="72">
        <v>16.1612</v>
      </c>
      <c r="I25" s="72">
        <v>152.8807</v>
      </c>
      <c r="J25" s="72">
        <v>0</v>
      </c>
      <c r="K25" s="72">
        <v>-59.6559</v>
      </c>
      <c r="L25" s="73">
        <v>666.29</v>
      </c>
      <c r="M25" s="72">
        <v>-44.8635</v>
      </c>
      <c r="N25" s="73">
        <v>621.4265</v>
      </c>
    </row>
    <row r="26" spans="1:14" ht="12" customHeight="1">
      <c r="A26" s="84" t="s">
        <v>142</v>
      </c>
      <c r="B26" s="179">
        <v>1.0209</v>
      </c>
      <c r="C26" s="72">
        <v>0</v>
      </c>
      <c r="D26" s="72">
        <v>-0.1517</v>
      </c>
      <c r="E26" s="72">
        <v>0.0156</v>
      </c>
      <c r="F26" s="72">
        <v>0.5862</v>
      </c>
      <c r="G26" s="772">
        <v>0.4502</v>
      </c>
      <c r="H26" s="72">
        <v>0.2554</v>
      </c>
      <c r="I26" s="72">
        <v>0.0062</v>
      </c>
      <c r="J26" s="72">
        <v>0.9183</v>
      </c>
      <c r="K26" s="72">
        <v>0</v>
      </c>
      <c r="L26" s="73">
        <v>2.651</v>
      </c>
      <c r="M26" s="72">
        <v>-1.2793</v>
      </c>
      <c r="N26" s="73">
        <v>1.3718</v>
      </c>
    </row>
    <row r="27" spans="1:14" s="135" customFormat="1" ht="12" customHeight="1">
      <c r="A27" s="168" t="s">
        <v>126</v>
      </c>
      <c r="B27" s="240">
        <v>3897.7261</v>
      </c>
      <c r="C27" s="241">
        <v>1476.9361</v>
      </c>
      <c r="D27" s="241">
        <v>2228.306</v>
      </c>
      <c r="E27" s="241">
        <v>178.3707</v>
      </c>
      <c r="F27" s="241">
        <v>173.0675</v>
      </c>
      <c r="G27" s="789">
        <v>4056.6804</v>
      </c>
      <c r="H27" s="241">
        <v>439.7782</v>
      </c>
      <c r="I27" s="241">
        <v>153.7646</v>
      </c>
      <c r="J27" s="241">
        <v>81.703</v>
      </c>
      <c r="K27" s="241">
        <v>-140.1017</v>
      </c>
      <c r="L27" s="242">
        <v>8489.5506</v>
      </c>
      <c r="M27" s="241">
        <v>-294.0675</v>
      </c>
      <c r="N27" s="242">
        <v>8195.5201</v>
      </c>
    </row>
    <row r="28" spans="1:14" ht="11.25">
      <c r="A28" s="243" t="s">
        <v>103</v>
      </c>
      <c r="B28" s="244">
        <v>0.0404</v>
      </c>
      <c r="C28" s="245">
        <v>0</v>
      </c>
      <c r="D28" s="245">
        <v>0.0268</v>
      </c>
      <c r="E28" s="245">
        <v>0.0027</v>
      </c>
      <c r="F28" s="245">
        <v>0.062</v>
      </c>
      <c r="G28" s="245">
        <v>0.0915</v>
      </c>
      <c r="H28" s="245">
        <v>0.7852</v>
      </c>
      <c r="I28" s="245">
        <v>59.6702</v>
      </c>
      <c r="J28" s="245">
        <v>79.5144</v>
      </c>
      <c r="K28" s="245"/>
      <c r="L28" s="246"/>
      <c r="M28" s="245"/>
      <c r="N28" s="246"/>
    </row>
    <row r="29" spans="1:14" ht="7.5" customHeight="1">
      <c r="A29" s="773"/>
      <c r="B29" s="772"/>
      <c r="C29" s="772"/>
      <c r="D29" s="772"/>
      <c r="E29" s="772"/>
      <c r="F29" s="772"/>
      <c r="G29" s="772"/>
      <c r="H29" s="772"/>
      <c r="I29" s="772"/>
      <c r="J29" s="772"/>
      <c r="K29" s="772"/>
      <c r="L29" s="772"/>
      <c r="M29" s="772"/>
      <c r="N29" s="772"/>
    </row>
    <row r="30" ht="11.25">
      <c r="A30" s="219"/>
    </row>
    <row r="31" spans="1:14" ht="52.5">
      <c r="A31" s="247" t="s">
        <v>4</v>
      </c>
      <c r="B31" s="248" t="s">
        <v>122</v>
      </c>
      <c r="C31" s="248" t="s">
        <v>127</v>
      </c>
      <c r="D31" s="248" t="s">
        <v>128</v>
      </c>
      <c r="E31" s="248" t="s">
        <v>655</v>
      </c>
      <c r="F31" s="248" t="s">
        <v>656</v>
      </c>
      <c r="G31" s="751" t="s">
        <v>653</v>
      </c>
      <c r="H31" s="248" t="s">
        <v>584</v>
      </c>
      <c r="I31" s="248" t="s">
        <v>654</v>
      </c>
      <c r="J31" s="248" t="s">
        <v>155</v>
      </c>
      <c r="K31" s="248" t="s">
        <v>165</v>
      </c>
      <c r="L31" s="248" t="s">
        <v>455</v>
      </c>
      <c r="M31" s="248" t="s">
        <v>471</v>
      </c>
      <c r="N31" s="218" t="s">
        <v>300</v>
      </c>
    </row>
    <row r="32" spans="1:14" ht="12" customHeight="1">
      <c r="A32" s="220" t="s">
        <v>725</v>
      </c>
      <c r="B32" s="221"/>
      <c r="C32" s="63"/>
      <c r="D32" s="63"/>
      <c r="E32" s="63"/>
      <c r="F32" s="63"/>
      <c r="G32" s="63"/>
      <c r="H32" s="63"/>
      <c r="I32" s="63"/>
      <c r="J32" s="63"/>
      <c r="K32" s="63"/>
      <c r="L32" s="222"/>
      <c r="M32" s="63"/>
      <c r="N32" s="222"/>
    </row>
    <row r="33" spans="1:14" ht="12" customHeight="1">
      <c r="A33" s="756"/>
      <c r="B33" s="223"/>
      <c r="C33" s="156"/>
      <c r="D33" s="156"/>
      <c r="E33" s="156"/>
      <c r="F33" s="156"/>
      <c r="G33" s="156"/>
      <c r="H33" s="156"/>
      <c r="I33" s="156"/>
      <c r="J33" s="156"/>
      <c r="K33" s="156"/>
      <c r="L33" s="157"/>
      <c r="M33" s="156"/>
      <c r="N33" s="157"/>
    </row>
    <row r="34" spans="1:14" s="227" customFormat="1" ht="12" customHeight="1">
      <c r="A34" s="756"/>
      <c r="B34" s="224"/>
      <c r="C34" s="225"/>
      <c r="D34" s="225"/>
      <c r="E34" s="225"/>
      <c r="F34" s="225"/>
      <c r="G34" s="225"/>
      <c r="H34" s="225"/>
      <c r="I34" s="225"/>
      <c r="J34" s="225"/>
      <c r="K34" s="225"/>
      <c r="L34" s="226"/>
      <c r="M34" s="225"/>
      <c r="N34" s="226"/>
    </row>
    <row r="35" spans="1:14" s="227" customFormat="1" ht="12" customHeight="1">
      <c r="A35" s="757" t="s">
        <v>3</v>
      </c>
      <c r="B35" s="228">
        <v>283.4339</v>
      </c>
      <c r="C35" s="229">
        <v>128.4403</v>
      </c>
      <c r="D35" s="229">
        <v>23.011</v>
      </c>
      <c r="E35" s="229">
        <v>14.6138</v>
      </c>
      <c r="F35" s="229">
        <v>3.0707</v>
      </c>
      <c r="G35" s="785">
        <v>169.1357</v>
      </c>
      <c r="H35" s="229">
        <v>0.4556</v>
      </c>
      <c r="I35" s="229">
        <v>44.8953</v>
      </c>
      <c r="J35" s="229">
        <v>-36.8235</v>
      </c>
      <c r="K35" s="229">
        <v>0.5674</v>
      </c>
      <c r="L35" s="230">
        <v>461.6645</v>
      </c>
      <c r="M35" s="229">
        <v>6.4298</v>
      </c>
      <c r="N35" s="230">
        <v>468.0943</v>
      </c>
    </row>
    <row r="36" spans="1:14" s="232" customFormat="1" ht="12" customHeight="1">
      <c r="A36" s="758" t="s">
        <v>192</v>
      </c>
      <c r="B36" s="179">
        <v>-219.9129</v>
      </c>
      <c r="C36" s="72">
        <v>-104.6303</v>
      </c>
      <c r="D36" s="72">
        <v>33.8433</v>
      </c>
      <c r="E36" s="72">
        <v>0.0423</v>
      </c>
      <c r="F36" s="72">
        <v>0</v>
      </c>
      <c r="G36" s="772">
        <v>-70.7447</v>
      </c>
      <c r="H36" s="72">
        <v>2.7076</v>
      </c>
      <c r="I36" s="72">
        <v>0</v>
      </c>
      <c r="J36" s="72">
        <v>-69.642</v>
      </c>
      <c r="K36" s="72">
        <v>0</v>
      </c>
      <c r="L36" s="73">
        <v>-357.592</v>
      </c>
      <c r="M36" s="72">
        <v>-12.6471</v>
      </c>
      <c r="N36" s="73">
        <v>-370.2391</v>
      </c>
    </row>
    <row r="37" spans="1:14" ht="12" customHeight="1">
      <c r="A37" s="759" t="s">
        <v>224</v>
      </c>
      <c r="B37" s="179">
        <v>33.2106</v>
      </c>
      <c r="C37" s="72">
        <v>17.5295</v>
      </c>
      <c r="D37" s="72">
        <v>0.5313</v>
      </c>
      <c r="E37" s="72">
        <v>-0.2474</v>
      </c>
      <c r="F37" s="72">
        <v>-0.8882</v>
      </c>
      <c r="G37" s="772">
        <v>16.9252</v>
      </c>
      <c r="H37" s="72">
        <v>3.7161</v>
      </c>
      <c r="I37" s="72">
        <v>0.1439</v>
      </c>
      <c r="J37" s="72">
        <v>0</v>
      </c>
      <c r="K37" s="72">
        <v>0</v>
      </c>
      <c r="L37" s="73">
        <v>53.9958</v>
      </c>
      <c r="M37" s="72">
        <v>-0.9046</v>
      </c>
      <c r="N37" s="73">
        <v>53.0912</v>
      </c>
    </row>
    <row r="38" spans="1:14" ht="12" customHeight="1">
      <c r="A38" s="759" t="s">
        <v>141</v>
      </c>
      <c r="B38" s="179">
        <v>-33.7531</v>
      </c>
      <c r="C38" s="72">
        <v>-5.332</v>
      </c>
      <c r="D38" s="72">
        <v>0</v>
      </c>
      <c r="E38" s="72">
        <v>1.878</v>
      </c>
      <c r="F38" s="72">
        <v>0</v>
      </c>
      <c r="G38" s="772">
        <v>-3.4541</v>
      </c>
      <c r="H38" s="72">
        <v>-0.9018</v>
      </c>
      <c r="I38" s="72">
        <v>0</v>
      </c>
      <c r="J38" s="72">
        <v>-3.8417</v>
      </c>
      <c r="K38" s="72">
        <v>0.2903</v>
      </c>
      <c r="L38" s="73">
        <v>-41.6602</v>
      </c>
      <c r="M38" s="72">
        <v>0</v>
      </c>
      <c r="N38" s="73">
        <v>-41.6602</v>
      </c>
    </row>
    <row r="39" spans="1:14" ht="12" customHeight="1">
      <c r="A39" s="759" t="s">
        <v>34</v>
      </c>
      <c r="B39" s="179">
        <v>1.7935</v>
      </c>
      <c r="C39" s="72">
        <v>4.045</v>
      </c>
      <c r="D39" s="72">
        <v>0</v>
      </c>
      <c r="E39" s="72">
        <v>0</v>
      </c>
      <c r="F39" s="72">
        <v>0</v>
      </c>
      <c r="G39" s="772">
        <v>4.045</v>
      </c>
      <c r="H39" s="72">
        <v>0.0445</v>
      </c>
      <c r="I39" s="72">
        <v>0</v>
      </c>
      <c r="J39" s="72">
        <v>0</v>
      </c>
      <c r="K39" s="72">
        <v>-0.2903</v>
      </c>
      <c r="L39" s="73">
        <v>5.5927</v>
      </c>
      <c r="M39" s="72">
        <v>0</v>
      </c>
      <c r="N39" s="73">
        <v>5.5927</v>
      </c>
    </row>
    <row r="40" spans="1:14" ht="12" customHeight="1">
      <c r="A40" s="759" t="s">
        <v>225</v>
      </c>
      <c r="B40" s="179">
        <v>-5.6981</v>
      </c>
      <c r="C40" s="72">
        <v>0</v>
      </c>
      <c r="D40" s="72">
        <v>0.5144</v>
      </c>
      <c r="E40" s="72">
        <v>0</v>
      </c>
      <c r="F40" s="72">
        <v>-0.0002</v>
      </c>
      <c r="G40" s="772">
        <v>0.5142</v>
      </c>
      <c r="H40" s="72">
        <v>-0.0136</v>
      </c>
      <c r="I40" s="72">
        <v>-0.4823</v>
      </c>
      <c r="J40" s="72">
        <v>0</v>
      </c>
      <c r="K40" s="72">
        <v>0</v>
      </c>
      <c r="L40" s="73">
        <v>-5.6798</v>
      </c>
      <c r="M40" s="72">
        <v>0</v>
      </c>
      <c r="N40" s="73">
        <v>-5.6798</v>
      </c>
    </row>
    <row r="41" spans="1:14" ht="12" customHeight="1">
      <c r="A41" s="760" t="s">
        <v>193</v>
      </c>
      <c r="B41" s="180">
        <v>28.4133</v>
      </c>
      <c r="C41" s="76">
        <v>0</v>
      </c>
      <c r="D41" s="76">
        <v>0</v>
      </c>
      <c r="E41" s="76">
        <v>0</v>
      </c>
      <c r="F41" s="76">
        <v>0</v>
      </c>
      <c r="G41" s="786">
        <v>0</v>
      </c>
      <c r="H41" s="76">
        <v>0</v>
      </c>
      <c r="I41" s="76">
        <v>0</v>
      </c>
      <c r="J41" s="76">
        <v>0</v>
      </c>
      <c r="K41" s="76">
        <v>0</v>
      </c>
      <c r="L41" s="77">
        <v>28.4133</v>
      </c>
      <c r="M41" s="76">
        <v>0</v>
      </c>
      <c r="N41" s="77">
        <v>28.4133</v>
      </c>
    </row>
    <row r="42" spans="1:14" s="231" customFormat="1" ht="12" customHeight="1">
      <c r="A42" s="757" t="s">
        <v>651</v>
      </c>
      <c r="B42" s="228">
        <v>87.4872</v>
      </c>
      <c r="C42" s="229">
        <v>40.0525</v>
      </c>
      <c r="D42" s="229">
        <v>57.9</v>
      </c>
      <c r="E42" s="229">
        <v>16.2866</v>
      </c>
      <c r="F42" s="229">
        <v>2.1823</v>
      </c>
      <c r="G42" s="785">
        <v>116.4214</v>
      </c>
      <c r="H42" s="229">
        <v>6.0084</v>
      </c>
      <c r="I42" s="229">
        <v>44.5569</v>
      </c>
      <c r="J42" s="229">
        <v>-110.3071</v>
      </c>
      <c r="K42" s="229">
        <v>0.5674</v>
      </c>
      <c r="L42" s="230">
        <v>144.7343</v>
      </c>
      <c r="M42" s="229">
        <v>-7.1219</v>
      </c>
      <c r="N42" s="230">
        <v>137.6123</v>
      </c>
    </row>
    <row r="43" spans="1:14" ht="12" customHeight="1">
      <c r="A43" s="761" t="s">
        <v>188</v>
      </c>
      <c r="B43" s="180">
        <v>6.9499</v>
      </c>
      <c r="C43" s="76">
        <v>-6.6931</v>
      </c>
      <c r="D43" s="76">
        <v>-6.3415</v>
      </c>
      <c r="E43" s="76">
        <v>-2.2441</v>
      </c>
      <c r="F43" s="76">
        <v>-1.9722</v>
      </c>
      <c r="G43" s="786">
        <v>-17.251</v>
      </c>
      <c r="H43" s="76">
        <v>-4.5979</v>
      </c>
      <c r="I43" s="76">
        <v>-12.6543</v>
      </c>
      <c r="J43" s="76">
        <v>26.2064</v>
      </c>
      <c r="K43" s="76">
        <v>0</v>
      </c>
      <c r="L43" s="77">
        <v>-1.3468</v>
      </c>
      <c r="M43" s="76">
        <v>7.1219</v>
      </c>
      <c r="N43" s="77">
        <v>5.7751</v>
      </c>
    </row>
    <row r="44" spans="1:14" s="231" customFormat="1" ht="12" customHeight="1">
      <c r="A44" s="762" t="s">
        <v>648</v>
      </c>
      <c r="B44" s="234">
        <v>94.4372</v>
      </c>
      <c r="C44" s="163">
        <v>33.3593</v>
      </c>
      <c r="D44" s="163">
        <v>51.5585</v>
      </c>
      <c r="E44" s="163">
        <v>14.0425</v>
      </c>
      <c r="F44" s="163">
        <v>0.2101</v>
      </c>
      <c r="G44" s="787">
        <v>99.1705</v>
      </c>
      <c r="H44" s="163">
        <v>1.4105</v>
      </c>
      <c r="I44" s="163">
        <v>31.9026</v>
      </c>
      <c r="J44" s="163">
        <v>-84.1007</v>
      </c>
      <c r="K44" s="163">
        <v>0.5674</v>
      </c>
      <c r="L44" s="164">
        <v>143.3875</v>
      </c>
      <c r="M44" s="163">
        <v>0</v>
      </c>
      <c r="N44" s="164">
        <v>143.3875</v>
      </c>
    </row>
    <row r="45" spans="1:14" s="232" customFormat="1" ht="12" customHeight="1">
      <c r="A45" s="763" t="s">
        <v>102</v>
      </c>
      <c r="B45" s="235">
        <v>-55.1624</v>
      </c>
      <c r="C45" s="236">
        <v>-12.1452</v>
      </c>
      <c r="D45" s="236">
        <v>-12.8155</v>
      </c>
      <c r="E45" s="236">
        <v>-2.7818</v>
      </c>
      <c r="F45" s="236">
        <v>0.0531</v>
      </c>
      <c r="G45" s="236">
        <v>-27.6893</v>
      </c>
      <c r="H45" s="236">
        <v>20.9606</v>
      </c>
      <c r="I45" s="236">
        <v>64.5298</v>
      </c>
      <c r="J45" s="236">
        <v>-2.6387</v>
      </c>
      <c r="K45" s="236"/>
      <c r="L45" s="237"/>
      <c r="M45" s="236"/>
      <c r="N45" s="237"/>
    </row>
    <row r="46" spans="1:14" s="232" customFormat="1" ht="12" customHeight="1">
      <c r="A46" s="764"/>
      <c r="B46" s="228"/>
      <c r="C46" s="229"/>
      <c r="D46" s="229"/>
      <c r="E46" s="229"/>
      <c r="F46" s="229"/>
      <c r="G46" s="785"/>
      <c r="H46" s="229"/>
      <c r="I46" s="229"/>
      <c r="J46" s="229"/>
      <c r="K46" s="229"/>
      <c r="L46" s="230"/>
      <c r="M46" s="229"/>
      <c r="N46" s="230"/>
    </row>
    <row r="47" spans="1:14" ht="12" customHeight="1">
      <c r="A47" s="765" t="s">
        <v>124</v>
      </c>
      <c r="B47" s="238"/>
      <c r="C47" s="239"/>
      <c r="D47" s="239"/>
      <c r="E47" s="239"/>
      <c r="F47" s="239"/>
      <c r="G47" s="788"/>
      <c r="H47" s="239"/>
      <c r="I47" s="239"/>
      <c r="J47" s="239"/>
      <c r="K47" s="239"/>
      <c r="L47" s="133"/>
      <c r="M47" s="239"/>
      <c r="N47" s="133"/>
    </row>
    <row r="48" spans="1:14" ht="12" customHeight="1">
      <c r="A48" s="758" t="s">
        <v>175</v>
      </c>
      <c r="B48" s="179">
        <v>1770.0708</v>
      </c>
      <c r="C48" s="72">
        <v>858.4892</v>
      </c>
      <c r="D48" s="72">
        <v>2014.9982</v>
      </c>
      <c r="E48" s="72">
        <v>97.734</v>
      </c>
      <c r="F48" s="72">
        <v>49.0207</v>
      </c>
      <c r="G48" s="772">
        <v>3020.242</v>
      </c>
      <c r="H48" s="72">
        <v>298.5534</v>
      </c>
      <c r="I48" s="72">
        <v>0</v>
      </c>
      <c r="J48" s="72">
        <v>1.1147</v>
      </c>
      <c r="K48" s="72">
        <v>-20.956</v>
      </c>
      <c r="L48" s="73">
        <v>5069.025</v>
      </c>
      <c r="M48" s="72">
        <v>-170.0632</v>
      </c>
      <c r="N48" s="73">
        <v>4898.9618</v>
      </c>
    </row>
    <row r="49" spans="1:14" ht="12" customHeight="1">
      <c r="A49" s="758" t="s">
        <v>153</v>
      </c>
      <c r="B49" s="179">
        <v>547.761</v>
      </c>
      <c r="C49" s="72">
        <v>120.5024</v>
      </c>
      <c r="D49" s="72">
        <v>11.1185</v>
      </c>
      <c r="E49" s="72">
        <v>0.2508</v>
      </c>
      <c r="F49" s="72">
        <v>71.8962</v>
      </c>
      <c r="G49" s="772">
        <v>203.7679</v>
      </c>
      <c r="H49" s="72">
        <v>32.7652</v>
      </c>
      <c r="I49" s="72">
        <v>0</v>
      </c>
      <c r="J49" s="72">
        <v>3.602</v>
      </c>
      <c r="K49" s="72">
        <v>-1.2892</v>
      </c>
      <c r="L49" s="73">
        <v>786.6069</v>
      </c>
      <c r="M49" s="72">
        <v>-11.1178</v>
      </c>
      <c r="N49" s="73">
        <v>775.4891</v>
      </c>
    </row>
    <row r="50" spans="1:14" ht="12" customHeight="1">
      <c r="A50" s="761" t="s">
        <v>154</v>
      </c>
      <c r="B50" s="180">
        <v>0</v>
      </c>
      <c r="C50" s="76">
        <v>114.518</v>
      </c>
      <c r="D50" s="76">
        <v>0</v>
      </c>
      <c r="E50" s="76">
        <v>46.8675</v>
      </c>
      <c r="F50" s="76">
        <v>23.0264</v>
      </c>
      <c r="G50" s="786">
        <v>184.4119</v>
      </c>
      <c r="H50" s="76">
        <v>0</v>
      </c>
      <c r="I50" s="76">
        <v>0</v>
      </c>
      <c r="J50" s="76">
        <v>0</v>
      </c>
      <c r="K50" s="76">
        <v>0</v>
      </c>
      <c r="L50" s="77">
        <v>184.4119</v>
      </c>
      <c r="M50" s="76">
        <v>-23.0264</v>
      </c>
      <c r="N50" s="77">
        <v>161.3855</v>
      </c>
    </row>
    <row r="51" spans="1:14" s="231" customFormat="1" ht="12" customHeight="1">
      <c r="A51" s="86" t="s">
        <v>125</v>
      </c>
      <c r="B51" s="228">
        <v>2317.8318</v>
      </c>
      <c r="C51" s="229">
        <v>1093.5096</v>
      </c>
      <c r="D51" s="229">
        <v>2026.1167</v>
      </c>
      <c r="E51" s="229">
        <v>144.8523</v>
      </c>
      <c r="F51" s="229">
        <v>143.9432</v>
      </c>
      <c r="G51" s="785">
        <v>3408.4218</v>
      </c>
      <c r="H51" s="229">
        <v>331.3186</v>
      </c>
      <c r="I51" s="229">
        <v>0</v>
      </c>
      <c r="J51" s="229">
        <v>4.7167</v>
      </c>
      <c r="K51" s="229">
        <v>-22.2452</v>
      </c>
      <c r="L51" s="230">
        <v>6040.0438</v>
      </c>
      <c r="M51" s="229">
        <v>-204.2074</v>
      </c>
      <c r="N51" s="230">
        <v>5835.8364</v>
      </c>
    </row>
    <row r="52" spans="1:14" ht="12" customHeight="1">
      <c r="A52" s="82" t="s">
        <v>136</v>
      </c>
      <c r="B52" s="179">
        <v>916.0126</v>
      </c>
      <c r="C52" s="72">
        <v>522.3818</v>
      </c>
      <c r="D52" s="72">
        <v>430.5092</v>
      </c>
      <c r="E52" s="72">
        <v>10.9351</v>
      </c>
      <c r="F52" s="72">
        <v>9.6768</v>
      </c>
      <c r="G52" s="772">
        <v>973.5029</v>
      </c>
      <c r="H52" s="72">
        <v>56.8383</v>
      </c>
      <c r="I52" s="72">
        <v>0.9245</v>
      </c>
      <c r="J52" s="72">
        <v>81.3951</v>
      </c>
      <c r="K52" s="72">
        <v>-80.6736</v>
      </c>
      <c r="L52" s="73">
        <v>1947.9998</v>
      </c>
      <c r="M52" s="72">
        <v>-12.8568</v>
      </c>
      <c r="N52" s="73">
        <v>1935.143</v>
      </c>
    </row>
    <row r="53" spans="1:14" ht="12" customHeight="1">
      <c r="A53" s="82" t="s">
        <v>171</v>
      </c>
      <c r="B53" s="179">
        <v>417.5497</v>
      </c>
      <c r="C53" s="72">
        <v>86.1603</v>
      </c>
      <c r="D53" s="72">
        <v>23.2783</v>
      </c>
      <c r="E53" s="72">
        <v>8.5384</v>
      </c>
      <c r="F53" s="72">
        <v>3.3078</v>
      </c>
      <c r="G53" s="772">
        <v>121.2848</v>
      </c>
      <c r="H53" s="72">
        <v>14.355</v>
      </c>
      <c r="I53" s="72">
        <v>167.3543</v>
      </c>
      <c r="J53" s="72">
        <v>0</v>
      </c>
      <c r="K53" s="72">
        <v>-64.1933</v>
      </c>
      <c r="L53" s="73">
        <v>656.3504</v>
      </c>
      <c r="M53" s="72">
        <v>-54.104</v>
      </c>
      <c r="N53" s="73">
        <v>602.2464</v>
      </c>
    </row>
    <row r="54" spans="1:14" ht="12" customHeight="1">
      <c r="A54" s="84" t="s">
        <v>142</v>
      </c>
      <c r="B54" s="180">
        <v>0.7514</v>
      </c>
      <c r="C54" s="76">
        <v>0</v>
      </c>
      <c r="D54" s="76">
        <v>0</v>
      </c>
      <c r="E54" s="76">
        <v>0.0213</v>
      </c>
      <c r="F54" s="76">
        <v>0.5093</v>
      </c>
      <c r="G54" s="786">
        <v>0.5306</v>
      </c>
      <c r="H54" s="76">
        <v>0.0765</v>
      </c>
      <c r="I54" s="76">
        <v>0.0561</v>
      </c>
      <c r="J54" s="76">
        <v>0.5391</v>
      </c>
      <c r="K54" s="76">
        <v>0</v>
      </c>
      <c r="L54" s="77">
        <v>1.9537</v>
      </c>
      <c r="M54" s="76">
        <v>-0.7211</v>
      </c>
      <c r="N54" s="77">
        <v>1.2326</v>
      </c>
    </row>
    <row r="55" spans="1:14" s="135" customFormat="1" ht="12" customHeight="1">
      <c r="A55" s="168" t="s">
        <v>126</v>
      </c>
      <c r="B55" s="240">
        <v>3652.1454</v>
      </c>
      <c r="C55" s="241">
        <v>1702.0518</v>
      </c>
      <c r="D55" s="241">
        <v>2479.9042</v>
      </c>
      <c r="E55" s="241">
        <v>164.3471</v>
      </c>
      <c r="F55" s="241">
        <v>157.4371</v>
      </c>
      <c r="G55" s="789">
        <v>4503.7402</v>
      </c>
      <c r="H55" s="241">
        <v>402.5884</v>
      </c>
      <c r="I55" s="241">
        <v>168.3349</v>
      </c>
      <c r="J55" s="241">
        <v>86.651</v>
      </c>
      <c r="K55" s="241">
        <v>-167.1121</v>
      </c>
      <c r="L55" s="242">
        <v>8646.3477</v>
      </c>
      <c r="M55" s="241">
        <v>-271.8892</v>
      </c>
      <c r="N55" s="242">
        <v>8374.4585</v>
      </c>
    </row>
    <row r="56" spans="1:14" ht="12" customHeight="1">
      <c r="A56" s="243" t="s">
        <v>103</v>
      </c>
      <c r="B56" s="244">
        <v>0.0699</v>
      </c>
      <c r="C56" s="245">
        <v>0.693</v>
      </c>
      <c r="D56" s="245">
        <v>0.024</v>
      </c>
      <c r="E56" s="245">
        <v>0</v>
      </c>
      <c r="F56" s="245">
        <v>0.05</v>
      </c>
      <c r="G56" s="245">
        <v>0.767</v>
      </c>
      <c r="H56" s="245">
        <v>19.8412</v>
      </c>
      <c r="I56" s="245">
        <v>64.1973</v>
      </c>
      <c r="J56" s="245">
        <v>82.2367</v>
      </c>
      <c r="K56" s="245"/>
      <c r="L56" s="246"/>
      <c r="M56" s="245"/>
      <c r="N56" s="246"/>
    </row>
    <row r="57" ht="7.5" customHeight="1"/>
  </sheetData>
  <sheetProtection/>
  <conditionalFormatting sqref="B7:N58">
    <cfRule type="expression" priority="6" dxfId="25">
      <formula>IF(AND(B7&gt;-0.49,B7&lt;0.49),IF(B7=0,FALSE,TRUE),FALSE)</formula>
    </cfRule>
  </conditionalFormatting>
  <printOptions horizontalCentered="1"/>
  <pageMargins left="0.4330708661417323" right="0.15748031496062992" top="0.5511811023622047" bottom="0.31496062992125984" header="0.5118110236220472" footer="0.5118110236220472"/>
  <pageSetup fitToHeight="2" horizontalDpi="600" verticalDpi="600" orientation="landscape" paperSize="9" scale="65" r:id="rId1"/>
  <rowBreaks count="1" manualBreakCount="1">
    <brk id="57" max="24" man="1"/>
  </rowBreak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L73"/>
  <sheetViews>
    <sheetView showGridLines="0" zoomScale="85" zoomScaleNormal="85" zoomScalePageLayoutView="0" workbookViewId="0" topLeftCell="A1">
      <selection activeCell="A1" sqref="A1:C1"/>
    </sheetView>
  </sheetViews>
  <sheetFormatPr defaultColWidth="9.140625" defaultRowHeight="12.75"/>
  <cols>
    <col min="1" max="1" width="48.57421875" style="115" customWidth="1"/>
    <col min="2" max="3" width="11.28125" style="115" customWidth="1"/>
    <col min="4" max="8" width="13.421875" style="115" customWidth="1"/>
    <col min="9" max="12" width="11.28125" style="115" customWidth="1"/>
    <col min="13" max="16384" width="9.140625" style="115" customWidth="1"/>
  </cols>
  <sheetData>
    <row r="1" spans="1:12" ht="15.75" customHeight="1">
      <c r="A1" s="181" t="s">
        <v>306</v>
      </c>
      <c r="B1" s="144"/>
      <c r="C1" s="182"/>
      <c r="D1" s="182"/>
      <c r="E1" s="182"/>
      <c r="F1" s="182"/>
      <c r="G1" s="182"/>
      <c r="H1" s="182"/>
      <c r="I1" s="144"/>
      <c r="J1" s="105"/>
      <c r="K1" s="105"/>
      <c r="L1" s="145"/>
    </row>
    <row r="2" spans="1:12" ht="15.75" customHeight="1">
      <c r="A2" s="181"/>
      <c r="B2" s="144"/>
      <c r="C2" s="182"/>
      <c r="D2" s="182"/>
      <c r="E2" s="182"/>
      <c r="F2" s="182"/>
      <c r="G2" s="182"/>
      <c r="H2" s="182"/>
      <c r="I2" s="144"/>
      <c r="J2" s="105"/>
      <c r="K2" s="105"/>
      <c r="L2" s="145"/>
    </row>
    <row r="3" spans="1:12" ht="12" customHeight="1">
      <c r="A3" s="741"/>
      <c r="B3" s="121"/>
      <c r="C3" s="121"/>
      <c r="D3" s="121"/>
      <c r="E3" s="121"/>
      <c r="F3" s="121"/>
      <c r="G3" s="121"/>
      <c r="H3" s="121"/>
      <c r="I3" s="121"/>
      <c r="J3" s="121"/>
      <c r="K3" s="121"/>
      <c r="L3" s="667" t="s">
        <v>4</v>
      </c>
    </row>
    <row r="4" spans="1:12" ht="12" customHeight="1">
      <c r="A4" s="123"/>
      <c r="B4" s="188"/>
      <c r="C4" s="188"/>
      <c r="D4" s="188"/>
      <c r="E4" s="188" t="s">
        <v>657</v>
      </c>
      <c r="F4" s="188"/>
      <c r="G4" s="188"/>
      <c r="H4" s="188"/>
      <c r="I4" s="188"/>
      <c r="J4" s="188" t="s">
        <v>663</v>
      </c>
      <c r="K4" s="188"/>
      <c r="L4" s="742"/>
    </row>
    <row r="5" spans="1:12" ht="12" customHeight="1">
      <c r="A5" s="123"/>
      <c r="B5" s="188"/>
      <c r="C5" s="188" t="s">
        <v>131</v>
      </c>
      <c r="D5" s="188" t="s">
        <v>129</v>
      </c>
      <c r="E5" s="188" t="s">
        <v>658</v>
      </c>
      <c r="F5" s="188" t="s">
        <v>659</v>
      </c>
      <c r="G5" s="188"/>
      <c r="H5" s="188"/>
      <c r="I5" s="188" t="s">
        <v>661</v>
      </c>
      <c r="J5" s="188" t="s">
        <v>664</v>
      </c>
      <c r="K5" s="188"/>
      <c r="L5" s="742" t="s">
        <v>133</v>
      </c>
    </row>
    <row r="6" spans="1:12" ht="12" customHeight="1">
      <c r="A6" s="747" t="s">
        <v>729</v>
      </c>
      <c r="B6" s="189" t="s">
        <v>122</v>
      </c>
      <c r="C6" s="189" t="s">
        <v>134</v>
      </c>
      <c r="D6" s="189" t="s">
        <v>130</v>
      </c>
      <c r="E6" s="189" t="s">
        <v>653</v>
      </c>
      <c r="F6" s="189" t="s">
        <v>660</v>
      </c>
      <c r="G6" s="752" t="s">
        <v>653</v>
      </c>
      <c r="H6" s="189" t="s">
        <v>584</v>
      </c>
      <c r="I6" s="189" t="s">
        <v>662</v>
      </c>
      <c r="J6" s="189" t="s">
        <v>36</v>
      </c>
      <c r="K6" s="189" t="s">
        <v>165</v>
      </c>
      <c r="L6" s="191" t="s">
        <v>123</v>
      </c>
    </row>
    <row r="7" spans="1:12" ht="12" customHeight="1">
      <c r="A7" s="573" t="s">
        <v>135</v>
      </c>
      <c r="B7" s="68"/>
      <c r="C7" s="68"/>
      <c r="D7" s="68"/>
      <c r="E7" s="68"/>
      <c r="F7" s="68"/>
      <c r="G7" s="68"/>
      <c r="H7" s="68"/>
      <c r="I7" s="68"/>
      <c r="J7" s="68"/>
      <c r="K7" s="69"/>
      <c r="L7" s="69"/>
    </row>
    <row r="8" spans="1:12" ht="12" customHeight="1">
      <c r="A8" s="545" t="s">
        <v>158</v>
      </c>
      <c r="B8" s="91">
        <v>782.624</v>
      </c>
      <c r="C8" s="91">
        <v>622.936</v>
      </c>
      <c r="D8" s="91">
        <v>104.494</v>
      </c>
      <c r="E8" s="91">
        <v>40.31</v>
      </c>
      <c r="F8" s="91">
        <v>4.698</v>
      </c>
      <c r="G8" s="790">
        <v>772.439</v>
      </c>
      <c r="H8" s="91">
        <v>0</v>
      </c>
      <c r="I8" s="91">
        <v>2.294</v>
      </c>
      <c r="J8" s="91">
        <v>58.409</v>
      </c>
      <c r="K8" s="268">
        <v>-0.111</v>
      </c>
      <c r="L8" s="268">
        <v>1615.656</v>
      </c>
    </row>
    <row r="9" spans="1:12" ht="12" customHeight="1">
      <c r="A9" s="545" t="s">
        <v>221</v>
      </c>
      <c r="B9" s="91">
        <v>69952.922</v>
      </c>
      <c r="C9" s="91">
        <v>22639.347</v>
      </c>
      <c r="D9" s="91">
        <v>2060.223</v>
      </c>
      <c r="E9" s="91">
        <v>665.137</v>
      </c>
      <c r="F9" s="91">
        <v>665.344</v>
      </c>
      <c r="G9" s="790">
        <v>26030.051</v>
      </c>
      <c r="H9" s="91">
        <v>5293.202</v>
      </c>
      <c r="I9" s="91">
        <v>0</v>
      </c>
      <c r="J9" s="91">
        <v>0</v>
      </c>
      <c r="K9" s="73">
        <v>0</v>
      </c>
      <c r="L9" s="268">
        <v>101276.175</v>
      </c>
    </row>
    <row r="10" spans="1:12" ht="12" customHeight="1">
      <c r="A10" s="545" t="s">
        <v>156</v>
      </c>
      <c r="B10" s="91">
        <v>10513.06</v>
      </c>
      <c r="C10" s="91">
        <v>28967.688</v>
      </c>
      <c r="D10" s="91">
        <v>0.024</v>
      </c>
      <c r="E10" s="91">
        <v>308.151</v>
      </c>
      <c r="F10" s="91">
        <v>48.625</v>
      </c>
      <c r="G10" s="790">
        <v>29324.488</v>
      </c>
      <c r="H10" s="91">
        <v>5.91</v>
      </c>
      <c r="I10" s="91">
        <v>0</v>
      </c>
      <c r="J10" s="91">
        <v>0</v>
      </c>
      <c r="K10" s="73">
        <v>0</v>
      </c>
      <c r="L10" s="268">
        <v>39843.457</v>
      </c>
    </row>
    <row r="11" spans="1:12" ht="12" customHeight="1">
      <c r="A11" s="545" t="s">
        <v>159</v>
      </c>
      <c r="B11" s="91">
        <v>10554.66</v>
      </c>
      <c r="C11" s="91">
        <v>321.024</v>
      </c>
      <c r="D11" s="91">
        <v>114.637</v>
      </c>
      <c r="E11" s="91">
        <v>7.381</v>
      </c>
      <c r="F11" s="91">
        <v>0</v>
      </c>
      <c r="G11" s="790">
        <v>443.042</v>
      </c>
      <c r="H11" s="91">
        <v>0</v>
      </c>
      <c r="I11" s="91">
        <v>76.669</v>
      </c>
      <c r="J11" s="91">
        <v>22.445</v>
      </c>
      <c r="K11" s="73">
        <v>0</v>
      </c>
      <c r="L11" s="268">
        <v>11096.816</v>
      </c>
    </row>
    <row r="12" spans="1:12" ht="12" customHeight="1">
      <c r="A12" s="743" t="s">
        <v>157</v>
      </c>
      <c r="B12" s="195">
        <v>727.364</v>
      </c>
      <c r="C12" s="195">
        <v>1269.448</v>
      </c>
      <c r="D12" s="195">
        <v>0</v>
      </c>
      <c r="E12" s="195">
        <v>2.732</v>
      </c>
      <c r="F12" s="195">
        <v>14.882</v>
      </c>
      <c r="G12" s="791">
        <v>1287.063</v>
      </c>
      <c r="H12" s="195">
        <v>0</v>
      </c>
      <c r="I12" s="195">
        <v>0</v>
      </c>
      <c r="J12" s="195">
        <v>0</v>
      </c>
      <c r="K12" s="76">
        <v>0</v>
      </c>
      <c r="L12" s="196">
        <v>2014.427</v>
      </c>
    </row>
    <row r="13" spans="1:12" s="200" customFormat="1" ht="12" customHeight="1">
      <c r="A13" s="574" t="s">
        <v>160</v>
      </c>
      <c r="B13" s="80">
        <v>92530.63</v>
      </c>
      <c r="C13" s="80">
        <v>53820.443</v>
      </c>
      <c r="D13" s="80">
        <v>2279.379</v>
      </c>
      <c r="E13" s="80">
        <v>1023.711</v>
      </c>
      <c r="F13" s="80">
        <v>733.55</v>
      </c>
      <c r="G13" s="792">
        <v>57857.083</v>
      </c>
      <c r="H13" s="80">
        <v>5299.112</v>
      </c>
      <c r="I13" s="80">
        <v>78.963</v>
      </c>
      <c r="J13" s="80">
        <v>80.855</v>
      </c>
      <c r="K13" s="80">
        <v>-0.111</v>
      </c>
      <c r="L13" s="198">
        <v>155846.531</v>
      </c>
    </row>
    <row r="14" spans="1:12" ht="12" customHeight="1">
      <c r="A14" s="545" t="s">
        <v>158</v>
      </c>
      <c r="B14" s="91">
        <v>0</v>
      </c>
      <c r="C14" s="91">
        <v>9534.332</v>
      </c>
      <c r="D14" s="91">
        <v>15878.187</v>
      </c>
      <c r="E14" s="91">
        <v>291.425</v>
      </c>
      <c r="F14" s="91">
        <v>14.106</v>
      </c>
      <c r="G14" s="790">
        <v>25718.05</v>
      </c>
      <c r="H14" s="91">
        <v>0</v>
      </c>
      <c r="I14" s="91">
        <v>0</v>
      </c>
      <c r="J14" s="91">
        <v>0</v>
      </c>
      <c r="K14" s="72">
        <v>-5.728</v>
      </c>
      <c r="L14" s="194">
        <v>25712.323</v>
      </c>
    </row>
    <row r="15" spans="1:12" ht="12" customHeight="1">
      <c r="A15" s="545" t="s">
        <v>221</v>
      </c>
      <c r="B15" s="91">
        <v>4634.976</v>
      </c>
      <c r="C15" s="91">
        <v>14992.549</v>
      </c>
      <c r="D15" s="91">
        <v>10335.975</v>
      </c>
      <c r="E15" s="91">
        <v>218.052</v>
      </c>
      <c r="F15" s="91">
        <v>8.644</v>
      </c>
      <c r="G15" s="790">
        <v>25555.22</v>
      </c>
      <c r="H15" s="91">
        <v>0</v>
      </c>
      <c r="I15" s="91">
        <v>0</v>
      </c>
      <c r="J15" s="91">
        <v>0</v>
      </c>
      <c r="K15" s="72">
        <v>0</v>
      </c>
      <c r="L15" s="194">
        <v>30190.196</v>
      </c>
    </row>
    <row r="16" spans="1:12" ht="12" customHeight="1">
      <c r="A16" s="545" t="s">
        <v>472</v>
      </c>
      <c r="B16" s="91">
        <v>104725.708</v>
      </c>
      <c r="C16" s="91">
        <v>0</v>
      </c>
      <c r="D16" s="91">
        <v>37630.906</v>
      </c>
      <c r="E16" s="91">
        <v>908.375</v>
      </c>
      <c r="F16" s="91">
        <v>67.098</v>
      </c>
      <c r="G16" s="790">
        <v>38606.379</v>
      </c>
      <c r="H16" s="91">
        <v>0</v>
      </c>
      <c r="I16" s="91">
        <v>0</v>
      </c>
      <c r="J16" s="91">
        <v>0</v>
      </c>
      <c r="K16" s="72">
        <v>0</v>
      </c>
      <c r="L16" s="194">
        <v>143332.087</v>
      </c>
    </row>
    <row r="17" spans="1:12" ht="12" customHeight="1">
      <c r="A17" s="545" t="s">
        <v>159</v>
      </c>
      <c r="B17" s="91">
        <v>56.075</v>
      </c>
      <c r="C17" s="91">
        <v>2794.582</v>
      </c>
      <c r="D17" s="91">
        <v>3518.589</v>
      </c>
      <c r="E17" s="91">
        <v>8.998</v>
      </c>
      <c r="F17" s="91">
        <v>0.504</v>
      </c>
      <c r="G17" s="790">
        <v>6322.673</v>
      </c>
      <c r="H17" s="91">
        <v>0</v>
      </c>
      <c r="I17" s="91">
        <v>0</v>
      </c>
      <c r="J17" s="91">
        <v>0</v>
      </c>
      <c r="K17" s="72">
        <v>0</v>
      </c>
      <c r="L17" s="194">
        <v>6378.748</v>
      </c>
    </row>
    <row r="18" spans="1:12" ht="12" customHeight="1">
      <c r="A18" s="743" t="s">
        <v>157</v>
      </c>
      <c r="B18" s="195">
        <v>0</v>
      </c>
      <c r="C18" s="195">
        <v>0</v>
      </c>
      <c r="D18" s="195">
        <v>680.827</v>
      </c>
      <c r="E18" s="195">
        <v>0</v>
      </c>
      <c r="F18" s="195">
        <v>0</v>
      </c>
      <c r="G18" s="791">
        <v>680.827</v>
      </c>
      <c r="H18" s="195">
        <v>0</v>
      </c>
      <c r="I18" s="195">
        <v>0</v>
      </c>
      <c r="J18" s="195">
        <v>0</v>
      </c>
      <c r="K18" s="76">
        <v>0</v>
      </c>
      <c r="L18" s="196">
        <v>680.827</v>
      </c>
    </row>
    <row r="19" spans="1:12" s="200" customFormat="1" ht="12" customHeight="1">
      <c r="A19" s="574" t="s">
        <v>139</v>
      </c>
      <c r="B19" s="80">
        <v>109416.759</v>
      </c>
      <c r="C19" s="80">
        <v>27321.463</v>
      </c>
      <c r="D19" s="80">
        <v>68044.484</v>
      </c>
      <c r="E19" s="80">
        <v>1426.85</v>
      </c>
      <c r="F19" s="80">
        <v>90.352</v>
      </c>
      <c r="G19" s="792">
        <v>96883.15</v>
      </c>
      <c r="H19" s="80">
        <v>0</v>
      </c>
      <c r="I19" s="80">
        <v>0</v>
      </c>
      <c r="J19" s="80">
        <v>0</v>
      </c>
      <c r="K19" s="80">
        <v>-5.728</v>
      </c>
      <c r="L19" s="198">
        <v>206294.18</v>
      </c>
    </row>
    <row r="20" spans="1:12" ht="12" customHeight="1">
      <c r="A20" s="574"/>
      <c r="B20" s="80"/>
      <c r="C20" s="80"/>
      <c r="D20" s="80"/>
      <c r="E20" s="80"/>
      <c r="F20" s="80"/>
      <c r="G20" s="792"/>
      <c r="H20" s="80"/>
      <c r="I20" s="80"/>
      <c r="J20" s="80"/>
      <c r="K20" s="80"/>
      <c r="L20" s="198"/>
    </row>
    <row r="21" spans="1:12" ht="12" customHeight="1">
      <c r="A21" s="574" t="s">
        <v>161</v>
      </c>
      <c r="B21" s="80">
        <v>201947.388</v>
      </c>
      <c r="C21" s="80">
        <v>81141.906</v>
      </c>
      <c r="D21" s="80">
        <v>70323.863</v>
      </c>
      <c r="E21" s="80">
        <v>2450.561</v>
      </c>
      <c r="F21" s="80">
        <v>823.903</v>
      </c>
      <c r="G21" s="792">
        <v>154740.232</v>
      </c>
      <c r="H21" s="80">
        <v>5299.112</v>
      </c>
      <c r="I21" s="80">
        <v>78.963</v>
      </c>
      <c r="J21" s="80">
        <v>80.855</v>
      </c>
      <c r="K21" s="80">
        <v>-5.839</v>
      </c>
      <c r="L21" s="198">
        <v>362140.711</v>
      </c>
    </row>
    <row r="22" spans="1:12" ht="12" customHeight="1">
      <c r="A22" s="744" t="s">
        <v>162</v>
      </c>
      <c r="B22" s="201">
        <v>244915.681</v>
      </c>
      <c r="C22" s="201">
        <v>977.471</v>
      </c>
      <c r="D22" s="201">
        <v>107686.446</v>
      </c>
      <c r="E22" s="201">
        <v>3376.423</v>
      </c>
      <c r="F22" s="201">
        <v>527.91</v>
      </c>
      <c r="G22" s="793">
        <v>112568.249</v>
      </c>
      <c r="H22" s="201">
        <v>2852.177</v>
      </c>
      <c r="I22" s="201">
        <v>125820.775</v>
      </c>
      <c r="J22" s="201">
        <v>0</v>
      </c>
      <c r="K22" s="202">
        <v>-1063.29</v>
      </c>
      <c r="L22" s="203">
        <v>485093.592</v>
      </c>
    </row>
    <row r="23" spans="1:12" ht="12" customHeight="1">
      <c r="A23" s="745" t="s">
        <v>35</v>
      </c>
      <c r="B23" s="466">
        <v>446863.069</v>
      </c>
      <c r="C23" s="466">
        <v>82119.377</v>
      </c>
      <c r="D23" s="466">
        <v>178010.309</v>
      </c>
      <c r="E23" s="466">
        <v>5826.984</v>
      </c>
      <c r="F23" s="466">
        <v>1351.812</v>
      </c>
      <c r="G23" s="794">
        <v>267308.482</v>
      </c>
      <c r="H23" s="466">
        <v>8151.288</v>
      </c>
      <c r="I23" s="466">
        <v>125899.738</v>
      </c>
      <c r="J23" s="466">
        <v>80.855</v>
      </c>
      <c r="K23" s="466">
        <v>-1069.129</v>
      </c>
      <c r="L23" s="635">
        <v>847234.303</v>
      </c>
    </row>
    <row r="24" spans="1:12" ht="3.75" customHeight="1">
      <c r="A24" s="545"/>
      <c r="B24" s="166"/>
      <c r="C24" s="166"/>
      <c r="D24" s="166"/>
      <c r="E24" s="166"/>
      <c r="F24" s="166"/>
      <c r="G24" s="795"/>
      <c r="H24" s="166"/>
      <c r="I24" s="166"/>
      <c r="J24" s="166"/>
      <c r="K24" s="166"/>
      <c r="L24" s="194"/>
    </row>
    <row r="25" spans="1:12" s="41" customFormat="1" ht="12" customHeight="1">
      <c r="A25" s="574" t="s">
        <v>135</v>
      </c>
      <c r="B25" s="166"/>
      <c r="C25" s="166"/>
      <c r="D25" s="166"/>
      <c r="E25" s="166"/>
      <c r="F25" s="166"/>
      <c r="G25" s="795"/>
      <c r="H25" s="166"/>
      <c r="I25" s="166"/>
      <c r="J25" s="166"/>
      <c r="K25" s="166"/>
      <c r="L25" s="194"/>
    </row>
    <row r="26" spans="1:12" s="41" customFormat="1" ht="12" customHeight="1">
      <c r="A26" s="545" t="s">
        <v>174</v>
      </c>
      <c r="B26" s="166">
        <v>77727.501</v>
      </c>
      <c r="C26" s="166">
        <v>22088.724</v>
      </c>
      <c r="D26" s="166">
        <v>2175.554</v>
      </c>
      <c r="E26" s="166">
        <v>697.407</v>
      </c>
      <c r="F26" s="166">
        <v>670.043</v>
      </c>
      <c r="G26" s="795">
        <v>25631.729</v>
      </c>
      <c r="H26" s="166">
        <v>5270.527</v>
      </c>
      <c r="I26" s="166">
        <v>75.201</v>
      </c>
      <c r="J26" s="166">
        <v>22.446</v>
      </c>
      <c r="K26" s="72">
        <v>0</v>
      </c>
      <c r="L26" s="194">
        <v>108727.404</v>
      </c>
    </row>
    <row r="27" spans="1:12" s="41" customFormat="1" ht="12" customHeight="1">
      <c r="A27" s="545" t="s">
        <v>156</v>
      </c>
      <c r="B27" s="166">
        <v>10513.06</v>
      </c>
      <c r="C27" s="166">
        <v>28967.688</v>
      </c>
      <c r="D27" s="166">
        <v>0.024</v>
      </c>
      <c r="E27" s="166">
        <v>308.151</v>
      </c>
      <c r="F27" s="166">
        <v>48.625</v>
      </c>
      <c r="G27" s="795">
        <v>29324.488</v>
      </c>
      <c r="H27" s="166">
        <v>5.91</v>
      </c>
      <c r="I27" s="166">
        <v>0</v>
      </c>
      <c r="J27" s="166">
        <v>0</v>
      </c>
      <c r="K27" s="72">
        <v>0</v>
      </c>
      <c r="L27" s="194">
        <v>39843.457</v>
      </c>
    </row>
    <row r="28" spans="1:12" s="41" customFormat="1" ht="12" customHeight="1">
      <c r="A28" s="545" t="s">
        <v>164</v>
      </c>
      <c r="B28" s="166">
        <v>112979.463</v>
      </c>
      <c r="C28" s="166">
        <v>28816.046</v>
      </c>
      <c r="D28" s="166">
        <v>67467.457</v>
      </c>
      <c r="E28" s="166">
        <v>1442.272</v>
      </c>
      <c r="F28" s="166">
        <v>90.352</v>
      </c>
      <c r="G28" s="795">
        <v>97816.127</v>
      </c>
      <c r="H28" s="166">
        <v>22.675</v>
      </c>
      <c r="I28" s="166">
        <v>3.762</v>
      </c>
      <c r="J28" s="166">
        <v>58.409</v>
      </c>
      <c r="K28" s="72">
        <v>-5.839</v>
      </c>
      <c r="L28" s="194">
        <v>210874.596</v>
      </c>
    </row>
    <row r="29" spans="1:12" s="41" customFormat="1" ht="12" customHeight="1">
      <c r="A29" s="545" t="s">
        <v>157</v>
      </c>
      <c r="B29" s="166">
        <v>727.364</v>
      </c>
      <c r="C29" s="166">
        <v>1269.448</v>
      </c>
      <c r="D29" s="166">
        <v>680.827</v>
      </c>
      <c r="E29" s="166">
        <v>2.732</v>
      </c>
      <c r="F29" s="166">
        <v>14.882</v>
      </c>
      <c r="G29" s="795">
        <v>1967.889</v>
      </c>
      <c r="H29" s="166">
        <v>0</v>
      </c>
      <c r="I29" s="166">
        <v>0</v>
      </c>
      <c r="J29" s="166">
        <v>0</v>
      </c>
      <c r="K29" s="72">
        <v>0</v>
      </c>
      <c r="L29" s="194">
        <v>2695.254</v>
      </c>
    </row>
    <row r="30" spans="1:12" s="41" customFormat="1" ht="12" customHeight="1">
      <c r="A30" s="746" t="s">
        <v>173</v>
      </c>
      <c r="B30" s="204">
        <v>201947.388</v>
      </c>
      <c r="C30" s="204">
        <v>81141.906</v>
      </c>
      <c r="D30" s="204">
        <v>70323.863</v>
      </c>
      <c r="E30" s="204">
        <v>2450.561</v>
      </c>
      <c r="F30" s="204">
        <v>823.903</v>
      </c>
      <c r="G30" s="796">
        <v>154740.232</v>
      </c>
      <c r="H30" s="204">
        <v>5299.112</v>
      </c>
      <c r="I30" s="204">
        <v>78.963</v>
      </c>
      <c r="J30" s="204">
        <v>80.855</v>
      </c>
      <c r="K30" s="204">
        <v>-5.839</v>
      </c>
      <c r="L30" s="205">
        <v>362140.711</v>
      </c>
    </row>
    <row r="31" spans="1:12" s="41" customFormat="1" ht="7.5" customHeight="1">
      <c r="A31" s="545"/>
      <c r="B31" s="166"/>
      <c r="C31" s="166"/>
      <c r="D31" s="166"/>
      <c r="E31" s="166"/>
      <c r="F31" s="166"/>
      <c r="G31" s="795"/>
      <c r="H31" s="166"/>
      <c r="I31" s="166"/>
      <c r="J31" s="166"/>
      <c r="K31" s="166"/>
      <c r="L31" s="194"/>
    </row>
    <row r="32" spans="1:12" s="41" customFormat="1" ht="12" customHeight="1">
      <c r="A32" s="545" t="s">
        <v>467</v>
      </c>
      <c r="B32" s="166">
        <v>6.684</v>
      </c>
      <c r="C32" s="166">
        <v>894.528</v>
      </c>
      <c r="D32" s="166">
        <v>0</v>
      </c>
      <c r="E32" s="166">
        <v>0</v>
      </c>
      <c r="F32" s="166">
        <v>499.001</v>
      </c>
      <c r="G32" s="795">
        <v>1393.529</v>
      </c>
      <c r="H32" s="166">
        <v>140.273</v>
      </c>
      <c r="I32" s="166">
        <v>107.722</v>
      </c>
      <c r="J32" s="166">
        <v>0.105</v>
      </c>
      <c r="K32" s="72">
        <v>0</v>
      </c>
      <c r="L32" s="194">
        <v>1648.313</v>
      </c>
    </row>
    <row r="33" spans="1:12" s="41" customFormat="1" ht="12" customHeight="1">
      <c r="A33" s="545" t="s">
        <v>145</v>
      </c>
      <c r="B33" s="166">
        <v>98.627</v>
      </c>
      <c r="C33" s="166">
        <v>32.584</v>
      </c>
      <c r="D33" s="166">
        <v>7.758</v>
      </c>
      <c r="E33" s="166">
        <v>1.89</v>
      </c>
      <c r="F33" s="166">
        <v>0</v>
      </c>
      <c r="G33" s="795">
        <v>42.232</v>
      </c>
      <c r="H33" s="166">
        <v>20.51</v>
      </c>
      <c r="I33" s="166">
        <v>126.708</v>
      </c>
      <c r="J33" s="166">
        <v>-0.529</v>
      </c>
      <c r="K33" s="72">
        <v>0</v>
      </c>
      <c r="L33" s="194">
        <v>287.549</v>
      </c>
    </row>
    <row r="34" spans="1:12" s="41" customFormat="1" ht="12" customHeight="1">
      <c r="A34" s="545" t="s">
        <v>137</v>
      </c>
      <c r="B34" s="206">
        <v>28975.994</v>
      </c>
      <c r="C34" s="166">
        <v>15289.052</v>
      </c>
      <c r="D34" s="166">
        <v>12981.154</v>
      </c>
      <c r="E34" s="166">
        <v>292.034</v>
      </c>
      <c r="F34" s="166">
        <v>231.089</v>
      </c>
      <c r="G34" s="795">
        <v>28779.311</v>
      </c>
      <c r="H34" s="166">
        <v>2812.211</v>
      </c>
      <c r="I34" s="166">
        <v>323.266</v>
      </c>
      <c r="J34" s="166">
        <v>31395.018</v>
      </c>
      <c r="K34" s="72">
        <v>-30921.418</v>
      </c>
      <c r="L34" s="194">
        <v>61378.4</v>
      </c>
    </row>
    <row r="35" spans="1:12" ht="12" customHeight="1">
      <c r="A35" s="746" t="s">
        <v>250</v>
      </c>
      <c r="B35" s="204">
        <v>231028.693</v>
      </c>
      <c r="C35" s="204">
        <v>97358.07</v>
      </c>
      <c r="D35" s="204">
        <v>83312.775</v>
      </c>
      <c r="E35" s="204">
        <v>2744.485</v>
      </c>
      <c r="F35" s="204">
        <v>1553.993</v>
      </c>
      <c r="G35" s="796">
        <v>184955.305</v>
      </c>
      <c r="H35" s="204">
        <v>8272.106</v>
      </c>
      <c r="I35" s="204">
        <v>636.659</v>
      </c>
      <c r="J35" s="204">
        <v>31475.449</v>
      </c>
      <c r="K35" s="204">
        <v>-30927.258</v>
      </c>
      <c r="L35" s="205">
        <v>425454.973</v>
      </c>
    </row>
    <row r="36" spans="1:12" s="184" customFormat="1" ht="10.5" customHeight="1">
      <c r="A36" s="208"/>
      <c r="B36" s="208"/>
      <c r="C36" s="208"/>
      <c r="D36" s="208"/>
      <c r="E36" s="208"/>
      <c r="F36" s="208"/>
      <c r="G36" s="208"/>
      <c r="H36" s="208"/>
      <c r="I36" s="208"/>
      <c r="J36" s="208"/>
      <c r="K36" s="208"/>
      <c r="L36" s="209"/>
    </row>
    <row r="37" spans="1:12" s="184" customFormat="1" ht="10.5" customHeight="1">
      <c r="A37" s="208"/>
      <c r="B37" s="208"/>
      <c r="C37" s="208"/>
      <c r="D37" s="208"/>
      <c r="E37" s="208"/>
      <c r="F37" s="208"/>
      <c r="G37" s="208"/>
      <c r="H37" s="208"/>
      <c r="I37" s="208"/>
      <c r="J37" s="208"/>
      <c r="K37" s="208"/>
      <c r="L37" s="209"/>
    </row>
    <row r="38" spans="1:12" ht="9.75" customHeight="1">
      <c r="A38" s="105"/>
      <c r="B38" s="193"/>
      <c r="C38" s="193"/>
      <c r="D38" s="193"/>
      <c r="E38" s="193"/>
      <c r="F38" s="193"/>
      <c r="G38" s="193"/>
      <c r="H38" s="193"/>
      <c r="I38" s="193"/>
      <c r="J38" s="193"/>
      <c r="K38" s="193"/>
      <c r="L38" s="211"/>
    </row>
    <row r="39" spans="1:12" ht="12" customHeight="1">
      <c r="A39" s="741"/>
      <c r="B39" s="121"/>
      <c r="C39" s="121"/>
      <c r="D39" s="121"/>
      <c r="E39" s="121"/>
      <c r="F39" s="121"/>
      <c r="G39" s="121"/>
      <c r="H39" s="121"/>
      <c r="I39" s="121"/>
      <c r="J39" s="121"/>
      <c r="K39" s="121"/>
      <c r="L39" s="667" t="s">
        <v>4</v>
      </c>
    </row>
    <row r="40" spans="1:12" ht="12" customHeight="1">
      <c r="A40" s="123"/>
      <c r="B40" s="188"/>
      <c r="C40" s="188"/>
      <c r="D40" s="188"/>
      <c r="E40" s="188" t="s">
        <v>657</v>
      </c>
      <c r="F40" s="188"/>
      <c r="G40" s="188"/>
      <c r="H40" s="188"/>
      <c r="I40" s="188"/>
      <c r="J40" s="188" t="s">
        <v>663</v>
      </c>
      <c r="K40" s="188"/>
      <c r="L40" s="742"/>
    </row>
    <row r="41" spans="1:12" ht="12" customHeight="1">
      <c r="A41" s="123"/>
      <c r="B41" s="188"/>
      <c r="C41" s="188" t="s">
        <v>131</v>
      </c>
      <c r="D41" s="188" t="s">
        <v>129</v>
      </c>
      <c r="E41" s="188" t="s">
        <v>658</v>
      </c>
      <c r="F41" s="188" t="s">
        <v>659</v>
      </c>
      <c r="G41" s="188"/>
      <c r="H41" s="188"/>
      <c r="I41" s="188" t="s">
        <v>661</v>
      </c>
      <c r="J41" s="188" t="s">
        <v>664</v>
      </c>
      <c r="K41" s="188"/>
      <c r="L41" s="742" t="s">
        <v>133</v>
      </c>
    </row>
    <row r="42" spans="1:12" ht="12" customHeight="1">
      <c r="A42" s="747" t="s">
        <v>684</v>
      </c>
      <c r="B42" s="189" t="s">
        <v>122</v>
      </c>
      <c r="C42" s="189" t="s">
        <v>134</v>
      </c>
      <c r="D42" s="189" t="s">
        <v>130</v>
      </c>
      <c r="E42" s="189" t="s">
        <v>653</v>
      </c>
      <c r="F42" s="189" t="s">
        <v>660</v>
      </c>
      <c r="G42" s="752" t="s">
        <v>653</v>
      </c>
      <c r="H42" s="189" t="s">
        <v>584</v>
      </c>
      <c r="I42" s="189" t="s">
        <v>662</v>
      </c>
      <c r="J42" s="189" t="s">
        <v>36</v>
      </c>
      <c r="K42" s="189" t="s">
        <v>165</v>
      </c>
      <c r="L42" s="191" t="s">
        <v>123</v>
      </c>
    </row>
    <row r="43" spans="1:12" ht="12" customHeight="1">
      <c r="A43" s="573" t="s">
        <v>135</v>
      </c>
      <c r="B43" s="68"/>
      <c r="C43" s="68"/>
      <c r="D43" s="68"/>
      <c r="E43" s="68"/>
      <c r="F43" s="68"/>
      <c r="G43" s="68"/>
      <c r="H43" s="68"/>
      <c r="I43" s="68"/>
      <c r="J43" s="68"/>
      <c r="K43" s="68"/>
      <c r="L43" s="668"/>
    </row>
    <row r="44" spans="1:12" ht="12" customHeight="1">
      <c r="A44" s="545" t="s">
        <v>158</v>
      </c>
      <c r="B44" s="91">
        <v>792.874</v>
      </c>
      <c r="C44" s="91">
        <v>333.662</v>
      </c>
      <c r="D44" s="91">
        <v>84.31</v>
      </c>
      <c r="E44" s="91">
        <v>34.703</v>
      </c>
      <c r="F44" s="91">
        <v>4.418</v>
      </c>
      <c r="G44" s="790">
        <v>457.094</v>
      </c>
      <c r="H44" s="91">
        <v>0</v>
      </c>
      <c r="I44" s="91">
        <v>2.272</v>
      </c>
      <c r="J44" s="91">
        <v>62.404</v>
      </c>
      <c r="K44" s="91">
        <v>-0.201</v>
      </c>
      <c r="L44" s="194">
        <v>1314.442</v>
      </c>
    </row>
    <row r="45" spans="1:12" ht="12" customHeight="1">
      <c r="A45" s="545" t="s">
        <v>221</v>
      </c>
      <c r="B45" s="91">
        <v>70765.968</v>
      </c>
      <c r="C45" s="91">
        <v>23741.289</v>
      </c>
      <c r="D45" s="91">
        <v>2036</v>
      </c>
      <c r="E45" s="91">
        <v>633.121</v>
      </c>
      <c r="F45" s="91">
        <v>682.708</v>
      </c>
      <c r="G45" s="790">
        <v>27093.118</v>
      </c>
      <c r="H45" s="91">
        <v>5309.605</v>
      </c>
      <c r="I45" s="91">
        <v>0</v>
      </c>
      <c r="J45" s="72">
        <v>0</v>
      </c>
      <c r="K45" s="72">
        <v>0</v>
      </c>
      <c r="L45" s="194">
        <v>103168.691</v>
      </c>
    </row>
    <row r="46" spans="1:12" ht="12" customHeight="1">
      <c r="A46" s="545" t="s">
        <v>156</v>
      </c>
      <c r="B46" s="91">
        <v>10819.711</v>
      </c>
      <c r="C46" s="91">
        <v>28627.178</v>
      </c>
      <c r="D46" s="91">
        <v>0.049</v>
      </c>
      <c r="E46" s="91">
        <v>302.564</v>
      </c>
      <c r="F46" s="91">
        <v>44.912</v>
      </c>
      <c r="G46" s="790">
        <v>28974.703</v>
      </c>
      <c r="H46" s="91">
        <v>18.029</v>
      </c>
      <c r="I46" s="91">
        <v>0</v>
      </c>
      <c r="J46" s="72">
        <v>0</v>
      </c>
      <c r="K46" s="72">
        <v>0</v>
      </c>
      <c r="L46" s="194">
        <v>39812.443</v>
      </c>
    </row>
    <row r="47" spans="1:12" ht="12" customHeight="1">
      <c r="A47" s="545" t="s">
        <v>159</v>
      </c>
      <c r="B47" s="91">
        <v>9924.348</v>
      </c>
      <c r="C47" s="91">
        <v>357.933</v>
      </c>
      <c r="D47" s="91">
        <v>115.304</v>
      </c>
      <c r="E47" s="91">
        <v>10.169</v>
      </c>
      <c r="F47" s="91">
        <v>0</v>
      </c>
      <c r="G47" s="790">
        <v>483.405</v>
      </c>
      <c r="H47" s="91">
        <v>0</v>
      </c>
      <c r="I47" s="91">
        <v>88.008</v>
      </c>
      <c r="J47" s="72">
        <v>22.77</v>
      </c>
      <c r="K47" s="72">
        <v>0</v>
      </c>
      <c r="L47" s="194">
        <v>10518.531</v>
      </c>
    </row>
    <row r="48" spans="1:12" ht="12" customHeight="1">
      <c r="A48" s="743" t="s">
        <v>157</v>
      </c>
      <c r="B48" s="195">
        <v>742.969</v>
      </c>
      <c r="C48" s="195">
        <v>1238.165</v>
      </c>
      <c r="D48" s="195">
        <v>0</v>
      </c>
      <c r="E48" s="195">
        <v>2.832</v>
      </c>
      <c r="F48" s="195">
        <v>14.883</v>
      </c>
      <c r="G48" s="791">
        <v>1255.88</v>
      </c>
      <c r="H48" s="195">
        <v>0</v>
      </c>
      <c r="I48" s="195">
        <v>0</v>
      </c>
      <c r="J48" s="76">
        <v>0</v>
      </c>
      <c r="K48" s="76">
        <v>0</v>
      </c>
      <c r="L48" s="196">
        <v>1998.849</v>
      </c>
    </row>
    <row r="49" spans="1:12" ht="12" customHeight="1">
      <c r="A49" s="574" t="s">
        <v>160</v>
      </c>
      <c r="B49" s="80">
        <v>93045.869</v>
      </c>
      <c r="C49" s="80">
        <v>54298.227</v>
      </c>
      <c r="D49" s="80">
        <v>2235.663</v>
      </c>
      <c r="E49" s="80">
        <v>983.389</v>
      </c>
      <c r="F49" s="80">
        <v>746.921</v>
      </c>
      <c r="G49" s="792">
        <v>58264.199</v>
      </c>
      <c r="H49" s="80">
        <v>5327.634</v>
      </c>
      <c r="I49" s="80">
        <v>90.28</v>
      </c>
      <c r="J49" s="80">
        <v>85.174</v>
      </c>
      <c r="K49" s="80">
        <v>-0.201</v>
      </c>
      <c r="L49" s="198">
        <v>156812.955</v>
      </c>
    </row>
    <row r="50" spans="1:12" ht="12" customHeight="1">
      <c r="A50" s="545" t="s">
        <v>158</v>
      </c>
      <c r="B50" s="91">
        <v>0</v>
      </c>
      <c r="C50" s="91">
        <v>9688.763</v>
      </c>
      <c r="D50" s="91">
        <v>15502.866</v>
      </c>
      <c r="E50" s="91">
        <v>294.808</v>
      </c>
      <c r="F50" s="91">
        <v>12.522</v>
      </c>
      <c r="G50" s="790">
        <v>25498.96</v>
      </c>
      <c r="H50" s="91">
        <v>0</v>
      </c>
      <c r="I50" s="91">
        <v>0</v>
      </c>
      <c r="J50" s="72">
        <v>0</v>
      </c>
      <c r="K50" s="72">
        <v>-6.631</v>
      </c>
      <c r="L50" s="194">
        <v>25492.329</v>
      </c>
    </row>
    <row r="51" spans="1:12" ht="12" customHeight="1">
      <c r="A51" s="545" t="s">
        <v>221</v>
      </c>
      <c r="B51" s="91">
        <v>4779.152</v>
      </c>
      <c r="C51" s="91">
        <v>15433.907</v>
      </c>
      <c r="D51" s="91">
        <v>9847.123</v>
      </c>
      <c r="E51" s="91">
        <v>234.781</v>
      </c>
      <c r="F51" s="91">
        <v>10.457</v>
      </c>
      <c r="G51" s="790">
        <v>25526.269</v>
      </c>
      <c r="H51" s="91">
        <v>0</v>
      </c>
      <c r="I51" s="91">
        <v>0</v>
      </c>
      <c r="J51" s="72">
        <v>0</v>
      </c>
      <c r="K51" s="72">
        <v>0</v>
      </c>
      <c r="L51" s="194">
        <v>30305.421</v>
      </c>
    </row>
    <row r="52" spans="1:12" ht="12" customHeight="1">
      <c r="A52" s="545" t="s">
        <v>472</v>
      </c>
      <c r="B52" s="91">
        <v>102534.296</v>
      </c>
      <c r="C52" s="91">
        <v>0</v>
      </c>
      <c r="D52" s="91">
        <v>36599.872</v>
      </c>
      <c r="E52" s="91">
        <v>879.42</v>
      </c>
      <c r="F52" s="91">
        <v>63.826</v>
      </c>
      <c r="G52" s="790">
        <v>37543.118</v>
      </c>
      <c r="H52" s="91">
        <v>0</v>
      </c>
      <c r="I52" s="91">
        <v>0</v>
      </c>
      <c r="J52" s="72">
        <v>0</v>
      </c>
      <c r="K52" s="72">
        <v>0</v>
      </c>
      <c r="L52" s="194">
        <v>140077.414</v>
      </c>
    </row>
    <row r="53" spans="1:12" ht="12" customHeight="1">
      <c r="A53" s="545" t="s">
        <v>159</v>
      </c>
      <c r="B53" s="91">
        <v>27.374</v>
      </c>
      <c r="C53" s="91">
        <v>2862.466</v>
      </c>
      <c r="D53" s="91">
        <v>4149.664</v>
      </c>
      <c r="E53" s="91">
        <v>9.069</v>
      </c>
      <c r="F53" s="91">
        <v>0.712</v>
      </c>
      <c r="G53" s="790">
        <v>7021.911</v>
      </c>
      <c r="H53" s="91">
        <v>0</v>
      </c>
      <c r="I53" s="91">
        <v>0</v>
      </c>
      <c r="J53" s="72">
        <v>0</v>
      </c>
      <c r="K53" s="72">
        <v>0</v>
      </c>
      <c r="L53" s="194">
        <v>7049.285</v>
      </c>
    </row>
    <row r="54" spans="1:12" ht="12" customHeight="1">
      <c r="A54" s="743" t="s">
        <v>157</v>
      </c>
      <c r="B54" s="195">
        <v>0</v>
      </c>
      <c r="C54" s="195">
        <v>0</v>
      </c>
      <c r="D54" s="195">
        <v>686.005</v>
      </c>
      <c r="E54" s="195">
        <v>0</v>
      </c>
      <c r="F54" s="195">
        <v>0</v>
      </c>
      <c r="G54" s="791">
        <v>686.005</v>
      </c>
      <c r="H54" s="195">
        <v>0</v>
      </c>
      <c r="I54" s="195">
        <v>0</v>
      </c>
      <c r="J54" s="76">
        <v>0</v>
      </c>
      <c r="K54" s="76">
        <v>0</v>
      </c>
      <c r="L54" s="196">
        <v>686.005</v>
      </c>
    </row>
    <row r="55" spans="1:12" ht="12" customHeight="1">
      <c r="A55" s="574" t="s">
        <v>139</v>
      </c>
      <c r="B55" s="80">
        <v>107340.822</v>
      </c>
      <c r="C55" s="80">
        <v>27985.136</v>
      </c>
      <c r="D55" s="80">
        <v>66785.531</v>
      </c>
      <c r="E55" s="80">
        <v>1418.079</v>
      </c>
      <c r="F55" s="80">
        <v>87.518</v>
      </c>
      <c r="G55" s="792">
        <v>96276.264</v>
      </c>
      <c r="H55" s="80">
        <v>0</v>
      </c>
      <c r="I55" s="80">
        <v>0</v>
      </c>
      <c r="J55" s="80">
        <v>0</v>
      </c>
      <c r="K55" s="80">
        <v>-6.631</v>
      </c>
      <c r="L55" s="198">
        <v>203610.455</v>
      </c>
    </row>
    <row r="56" spans="1:12" ht="12" customHeight="1">
      <c r="A56" s="574"/>
      <c r="B56" s="80"/>
      <c r="C56" s="80"/>
      <c r="D56" s="80"/>
      <c r="E56" s="80"/>
      <c r="F56" s="80"/>
      <c r="G56" s="792"/>
      <c r="H56" s="80"/>
      <c r="I56" s="80"/>
      <c r="J56" s="80"/>
      <c r="K56" s="80"/>
      <c r="L56" s="198"/>
    </row>
    <row r="57" spans="1:12" ht="12" customHeight="1">
      <c r="A57" s="574" t="s">
        <v>161</v>
      </c>
      <c r="B57" s="80">
        <v>200386.691</v>
      </c>
      <c r="C57" s="80">
        <v>82283.363</v>
      </c>
      <c r="D57" s="80">
        <v>69021.194</v>
      </c>
      <c r="E57" s="80">
        <v>2401.467</v>
      </c>
      <c r="F57" s="80">
        <v>834.439</v>
      </c>
      <c r="G57" s="792">
        <v>154540.463</v>
      </c>
      <c r="H57" s="80">
        <v>5327.634</v>
      </c>
      <c r="I57" s="80">
        <v>90.28</v>
      </c>
      <c r="J57" s="80">
        <v>85.174</v>
      </c>
      <c r="K57" s="80">
        <v>-6.832</v>
      </c>
      <c r="L57" s="198">
        <v>360423.41</v>
      </c>
    </row>
    <row r="58" spans="1:12" ht="12" customHeight="1">
      <c r="A58" s="744" t="s">
        <v>162</v>
      </c>
      <c r="B58" s="201">
        <v>240071.545</v>
      </c>
      <c r="C58" s="201">
        <v>951.775</v>
      </c>
      <c r="D58" s="201">
        <v>5332.825</v>
      </c>
      <c r="E58" s="201">
        <v>3154.445</v>
      </c>
      <c r="F58" s="201">
        <v>507.234</v>
      </c>
      <c r="G58" s="793">
        <v>9946.278</v>
      </c>
      <c r="H58" s="201">
        <v>2733.53</v>
      </c>
      <c r="I58" s="201">
        <v>130889.008</v>
      </c>
      <c r="J58" s="202">
        <v>0</v>
      </c>
      <c r="K58" s="202">
        <v>-864.256</v>
      </c>
      <c r="L58" s="203">
        <v>382776.105</v>
      </c>
    </row>
    <row r="59" spans="1:12" ht="12" customHeight="1">
      <c r="A59" s="745" t="s">
        <v>35</v>
      </c>
      <c r="B59" s="466">
        <v>440458.236</v>
      </c>
      <c r="C59" s="466">
        <v>83235.137</v>
      </c>
      <c r="D59" s="466">
        <v>74354.019</v>
      </c>
      <c r="E59" s="466">
        <v>5555.913</v>
      </c>
      <c r="F59" s="466">
        <v>1341.673</v>
      </c>
      <c r="G59" s="794">
        <v>164486.742</v>
      </c>
      <c r="H59" s="466">
        <v>8061.163</v>
      </c>
      <c r="I59" s="466">
        <v>130979.288</v>
      </c>
      <c r="J59" s="466">
        <v>85.174</v>
      </c>
      <c r="K59" s="466">
        <v>-871.089</v>
      </c>
      <c r="L59" s="635">
        <v>743199.515</v>
      </c>
    </row>
    <row r="60" spans="1:12" ht="3.75" customHeight="1">
      <c r="A60" s="545"/>
      <c r="B60" s="166"/>
      <c r="C60" s="166"/>
      <c r="D60" s="166"/>
      <c r="E60" s="166"/>
      <c r="F60" s="166"/>
      <c r="G60" s="795"/>
      <c r="H60" s="166"/>
      <c r="I60" s="166"/>
      <c r="J60" s="166"/>
      <c r="K60" s="166"/>
      <c r="L60" s="194"/>
    </row>
    <row r="61" spans="1:12" ht="12" customHeight="1">
      <c r="A61" s="574" t="s">
        <v>135</v>
      </c>
      <c r="B61" s="166"/>
      <c r="C61" s="166"/>
      <c r="D61" s="166"/>
      <c r="E61" s="166"/>
      <c r="F61" s="166"/>
      <c r="G61" s="795"/>
      <c r="H61" s="166"/>
      <c r="I61" s="166"/>
      <c r="J61" s="166"/>
      <c r="K61" s="166"/>
      <c r="L61" s="194"/>
    </row>
    <row r="62" spans="1:12" ht="12" customHeight="1">
      <c r="A62" s="545" t="s">
        <v>174</v>
      </c>
      <c r="B62" s="166">
        <v>77918.438</v>
      </c>
      <c r="C62" s="166">
        <v>23044.332</v>
      </c>
      <c r="D62" s="166">
        <v>2151.877</v>
      </c>
      <c r="E62" s="166">
        <v>660.216</v>
      </c>
      <c r="F62" s="166">
        <v>687.127</v>
      </c>
      <c r="G62" s="795">
        <v>26543.552</v>
      </c>
      <c r="H62" s="166">
        <v>5288.549</v>
      </c>
      <c r="I62" s="166">
        <v>86.577</v>
      </c>
      <c r="J62" s="72">
        <v>22.771</v>
      </c>
      <c r="K62" s="72">
        <v>0</v>
      </c>
      <c r="L62" s="194">
        <v>109859.887</v>
      </c>
    </row>
    <row r="63" spans="1:12" ht="12" customHeight="1">
      <c r="A63" s="545" t="s">
        <v>156</v>
      </c>
      <c r="B63" s="166">
        <v>10819.711</v>
      </c>
      <c r="C63" s="166">
        <v>28627.178</v>
      </c>
      <c r="D63" s="166">
        <v>0.049</v>
      </c>
      <c r="E63" s="166">
        <v>302.564</v>
      </c>
      <c r="F63" s="166">
        <v>44.912</v>
      </c>
      <c r="G63" s="795">
        <v>28974.703</v>
      </c>
      <c r="H63" s="166">
        <v>18.029</v>
      </c>
      <c r="I63" s="166">
        <v>0</v>
      </c>
      <c r="J63" s="72">
        <v>0</v>
      </c>
      <c r="K63" s="72">
        <v>0</v>
      </c>
      <c r="L63" s="194">
        <v>39812.443</v>
      </c>
    </row>
    <row r="64" spans="1:12" ht="12" customHeight="1">
      <c r="A64" s="545" t="s">
        <v>164</v>
      </c>
      <c r="B64" s="166">
        <v>110905.574</v>
      </c>
      <c r="C64" s="166">
        <v>29373.688</v>
      </c>
      <c r="D64" s="166">
        <v>66183.262</v>
      </c>
      <c r="E64" s="166">
        <v>1435.855</v>
      </c>
      <c r="F64" s="166">
        <v>87.518</v>
      </c>
      <c r="G64" s="795">
        <v>97080.323</v>
      </c>
      <c r="H64" s="166">
        <v>21.055</v>
      </c>
      <c r="I64" s="166">
        <v>3.703</v>
      </c>
      <c r="J64" s="72">
        <v>62.403</v>
      </c>
      <c r="K64" s="72">
        <v>-6.832</v>
      </c>
      <c r="L64" s="194">
        <v>208066.226</v>
      </c>
    </row>
    <row r="65" spans="1:12" ht="12" customHeight="1">
      <c r="A65" s="545" t="s">
        <v>157</v>
      </c>
      <c r="B65" s="166">
        <v>742.969</v>
      </c>
      <c r="C65" s="166">
        <v>1238.165</v>
      </c>
      <c r="D65" s="166">
        <v>686.005</v>
      </c>
      <c r="E65" s="166">
        <v>2.832</v>
      </c>
      <c r="F65" s="166">
        <v>14.883</v>
      </c>
      <c r="G65" s="795">
        <v>1941.885</v>
      </c>
      <c r="H65" s="166">
        <v>0</v>
      </c>
      <c r="I65" s="166">
        <v>0</v>
      </c>
      <c r="J65" s="72">
        <v>0</v>
      </c>
      <c r="K65" s="72">
        <v>0</v>
      </c>
      <c r="L65" s="194">
        <v>2684.854</v>
      </c>
    </row>
    <row r="66" spans="1:12" ht="12" customHeight="1">
      <c r="A66" s="746" t="s">
        <v>173</v>
      </c>
      <c r="B66" s="204">
        <v>200386.691</v>
      </c>
      <c r="C66" s="204">
        <v>82283.363</v>
      </c>
      <c r="D66" s="204">
        <v>69021.194</v>
      </c>
      <c r="E66" s="204">
        <v>2401.467</v>
      </c>
      <c r="F66" s="204">
        <v>834.439</v>
      </c>
      <c r="G66" s="796">
        <v>154540.463</v>
      </c>
      <c r="H66" s="204">
        <v>5327.634</v>
      </c>
      <c r="I66" s="204">
        <v>90.28</v>
      </c>
      <c r="J66" s="204">
        <v>85.174</v>
      </c>
      <c r="K66" s="204">
        <v>-6.832</v>
      </c>
      <c r="L66" s="205">
        <v>360423.41</v>
      </c>
    </row>
    <row r="67" spans="1:12" ht="7.5" customHeight="1">
      <c r="A67" s="545"/>
      <c r="B67" s="166"/>
      <c r="C67" s="166"/>
      <c r="D67" s="166"/>
      <c r="E67" s="166"/>
      <c r="F67" s="166"/>
      <c r="G67" s="795"/>
      <c r="H67" s="166"/>
      <c r="I67" s="166"/>
      <c r="J67" s="166"/>
      <c r="K67" s="166"/>
      <c r="L67" s="194"/>
    </row>
    <row r="68" spans="1:12" ht="12" customHeight="1">
      <c r="A68" s="545" t="s">
        <v>467</v>
      </c>
      <c r="B68" s="166">
        <v>7.479</v>
      </c>
      <c r="C68" s="166">
        <v>877.242</v>
      </c>
      <c r="D68" s="166">
        <v>0</v>
      </c>
      <c r="E68" s="166">
        <v>0</v>
      </c>
      <c r="F68" s="166">
        <v>495.472</v>
      </c>
      <c r="G68" s="795">
        <v>1372.714</v>
      </c>
      <c r="H68" s="166">
        <v>134.419</v>
      </c>
      <c r="I68" s="166">
        <v>99.118</v>
      </c>
      <c r="J68" s="72">
        <v>0.105</v>
      </c>
      <c r="K68" s="72">
        <v>0</v>
      </c>
      <c r="L68" s="194">
        <v>1613.836</v>
      </c>
    </row>
    <row r="69" spans="1:12" ht="12" customHeight="1">
      <c r="A69" s="545" t="s">
        <v>145</v>
      </c>
      <c r="B69" s="166">
        <v>95.086</v>
      </c>
      <c r="C69" s="166">
        <v>20.572</v>
      </c>
      <c r="D69" s="166">
        <v>7.775</v>
      </c>
      <c r="E69" s="166">
        <v>1.89</v>
      </c>
      <c r="F69" s="166">
        <v>0</v>
      </c>
      <c r="G69" s="795">
        <v>30.238</v>
      </c>
      <c r="H69" s="166">
        <v>20.611</v>
      </c>
      <c r="I69" s="166">
        <v>125.054</v>
      </c>
      <c r="J69" s="72">
        <v>-0.529</v>
      </c>
      <c r="K69" s="72">
        <v>0</v>
      </c>
      <c r="L69" s="194">
        <v>270.46</v>
      </c>
    </row>
    <row r="70" spans="1:12" ht="12" customHeight="1">
      <c r="A70" s="545" t="s">
        <v>137</v>
      </c>
      <c r="B70" s="166">
        <v>31003.456</v>
      </c>
      <c r="C70" s="166">
        <v>15259.787</v>
      </c>
      <c r="D70" s="166">
        <v>12718.11</v>
      </c>
      <c r="E70" s="166">
        <v>292.674</v>
      </c>
      <c r="F70" s="166">
        <v>169.694</v>
      </c>
      <c r="G70" s="795">
        <v>28426.37</v>
      </c>
      <c r="H70" s="166">
        <v>3121.751</v>
      </c>
      <c r="I70" s="166">
        <v>292.51</v>
      </c>
      <c r="J70" s="72">
        <v>31107.288</v>
      </c>
      <c r="K70" s="72">
        <v>-30338.124</v>
      </c>
      <c r="L70" s="194">
        <v>63627.146</v>
      </c>
    </row>
    <row r="71" spans="1:12" ht="12" customHeight="1">
      <c r="A71" s="746" t="s">
        <v>250</v>
      </c>
      <c r="B71" s="204">
        <v>231492.713</v>
      </c>
      <c r="C71" s="204">
        <v>98440.964</v>
      </c>
      <c r="D71" s="204">
        <v>81747.079</v>
      </c>
      <c r="E71" s="204">
        <v>2696.032</v>
      </c>
      <c r="F71" s="204">
        <v>1499.605</v>
      </c>
      <c r="G71" s="796">
        <v>184369.785</v>
      </c>
      <c r="H71" s="204">
        <v>8604.416</v>
      </c>
      <c r="I71" s="204">
        <v>606.961</v>
      </c>
      <c r="J71" s="204">
        <v>31192.039</v>
      </c>
      <c r="K71" s="204">
        <v>-30344.956</v>
      </c>
      <c r="L71" s="205">
        <v>425934.852</v>
      </c>
    </row>
    <row r="72" spans="1:12" s="184" customFormat="1" ht="10.5" customHeight="1">
      <c r="A72" s="208"/>
      <c r="B72" s="208"/>
      <c r="C72" s="208"/>
      <c r="D72" s="208"/>
      <c r="E72" s="208"/>
      <c r="F72" s="208"/>
      <c r="G72" s="208"/>
      <c r="H72" s="208"/>
      <c r="I72" s="208"/>
      <c r="J72" s="208"/>
      <c r="K72" s="208"/>
      <c r="L72" s="209"/>
    </row>
    <row r="73" spans="1:12" s="184" customFormat="1" ht="10.5">
      <c r="A73" s="208"/>
      <c r="B73" s="208"/>
      <c r="C73" s="208"/>
      <c r="D73" s="208"/>
      <c r="E73" s="208"/>
      <c r="F73" s="208"/>
      <c r="G73" s="208"/>
      <c r="H73" s="208"/>
      <c r="I73" s="208"/>
      <c r="J73" s="208"/>
      <c r="K73" s="208"/>
      <c r="L73" s="208"/>
    </row>
  </sheetData>
  <sheetProtection/>
  <conditionalFormatting sqref="A40:A42 K40:L42 A8:L39 A43:L71">
    <cfRule type="expression" priority="6" dxfId="25">
      <formula>IF(AND(A8&gt;-0.49,A8&lt;0.49),IF(A8=0,FALSE,TRUE),FALSE)</formula>
    </cfRule>
  </conditionalFormatting>
  <printOptions horizontalCentered="1"/>
  <pageMargins left="0.35433070866141736" right="0.1968503937007874" top="0.5511811023622047" bottom="0.31496062992125984" header="0.5118110236220472" footer="0.5118110236220472"/>
  <pageSetup fitToHeight="1" fitToWidth="1"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tabColor rgb="FF00B050"/>
  </sheetPr>
  <dimension ref="A1:G242"/>
  <sheetViews>
    <sheetView showGridLines="0" zoomScale="85" zoomScaleNormal="85" zoomScalePageLayoutView="0" workbookViewId="0" topLeftCell="A1">
      <selection activeCell="A1" sqref="A1:C1"/>
    </sheetView>
  </sheetViews>
  <sheetFormatPr defaultColWidth="9.140625" defaultRowHeight="12.75"/>
  <cols>
    <col min="1" max="1" width="52.28125" style="4" customWidth="1"/>
    <col min="2" max="2" width="14.57421875" style="8" customWidth="1"/>
    <col min="3" max="3" width="16.28125" style="4" customWidth="1"/>
    <col min="4" max="7" width="11.28125" style="4" customWidth="1"/>
    <col min="8" max="16384" width="9.140625" style="4" customWidth="1"/>
  </cols>
  <sheetData>
    <row r="1" spans="1:7" ht="15.75" customHeight="1">
      <c r="A1" s="143" t="s">
        <v>304</v>
      </c>
      <c r="B1" s="71"/>
      <c r="C1" s="144"/>
      <c r="D1" s="144"/>
      <c r="E1" s="105"/>
      <c r="F1" s="145"/>
      <c r="G1" s="145"/>
    </row>
    <row r="2" spans="1:7" ht="12" customHeight="1">
      <c r="A2" s="143"/>
      <c r="B2" s="71"/>
      <c r="C2" s="144"/>
      <c r="D2" s="144"/>
      <c r="E2" s="105"/>
      <c r="F2" s="145"/>
      <c r="G2" s="145"/>
    </row>
    <row r="3" spans="1:7" ht="15.75" customHeight="1">
      <c r="A3" s="712"/>
      <c r="B3" s="58"/>
      <c r="C3" s="713"/>
      <c r="D3" s="713"/>
      <c r="E3" s="780"/>
      <c r="F3" s="145"/>
      <c r="G3" s="145"/>
    </row>
    <row r="4" spans="1:7" ht="12" customHeight="1">
      <c r="A4" s="715"/>
      <c r="B4" s="146"/>
      <c r="C4" s="716"/>
      <c r="D4" s="716"/>
      <c r="E4" s="717"/>
      <c r="F4" s="145"/>
      <c r="G4" s="145"/>
    </row>
    <row r="5" spans="1:7" ht="12" customHeight="1">
      <c r="A5" s="148" t="s">
        <v>4</v>
      </c>
      <c r="B5" s="149"/>
      <c r="C5" s="150"/>
      <c r="D5" s="151" t="s">
        <v>755</v>
      </c>
      <c r="E5" s="152" t="s">
        <v>754</v>
      </c>
      <c r="F5" s="145"/>
      <c r="G5" s="145"/>
    </row>
    <row r="6" spans="1:7" ht="13.5" customHeight="1">
      <c r="A6" s="155"/>
      <c r="B6" s="112"/>
      <c r="C6" s="115"/>
      <c r="D6" s="156"/>
      <c r="E6" s="157"/>
      <c r="F6" s="145"/>
      <c r="G6" s="145"/>
    </row>
    <row r="7" spans="1:7" ht="12" customHeight="1">
      <c r="A7" s="155" t="s">
        <v>176</v>
      </c>
      <c r="B7" s="71"/>
      <c r="C7" s="115"/>
      <c r="D7" s="156"/>
      <c r="E7" s="157"/>
      <c r="F7" s="145"/>
      <c r="G7" s="145"/>
    </row>
    <row r="8" spans="1:7" ht="12" customHeight="1">
      <c r="A8" s="70" t="s">
        <v>742</v>
      </c>
      <c r="B8" s="71"/>
      <c r="C8" s="132"/>
      <c r="D8" s="72">
        <v>4831.8503067039</v>
      </c>
      <c r="E8" s="73">
        <v>4898.9628497313</v>
      </c>
      <c r="F8" s="145"/>
      <c r="G8" s="145"/>
    </row>
    <row r="9" spans="1:7" ht="12" customHeight="1">
      <c r="A9" s="70" t="s">
        <v>685</v>
      </c>
      <c r="B9" s="71"/>
      <c r="C9" s="166"/>
      <c r="D9" s="72">
        <v>877.7017593391</v>
      </c>
      <c r="E9" s="73">
        <v>936.8736861549</v>
      </c>
      <c r="F9" s="145"/>
      <c r="G9" s="145"/>
    </row>
    <row r="10" spans="1:7" ht="12" customHeight="1">
      <c r="A10" s="158" t="s">
        <v>743</v>
      </c>
      <c r="B10" s="159"/>
      <c r="C10" s="160"/>
      <c r="D10" s="163">
        <v>5709.552066042999</v>
      </c>
      <c r="E10" s="164">
        <v>5835.8365358862</v>
      </c>
      <c r="F10" s="145"/>
      <c r="G10" s="145"/>
    </row>
    <row r="11" spans="1:7" ht="12" customHeight="1">
      <c r="A11" s="776" t="s">
        <v>153</v>
      </c>
      <c r="B11" s="71"/>
      <c r="C11" s="166"/>
      <c r="D11" s="72">
        <v>783.3425561829</v>
      </c>
      <c r="E11" s="73">
        <v>775.4891148135999</v>
      </c>
      <c r="F11" s="145"/>
      <c r="G11" s="145"/>
    </row>
    <row r="12" spans="1:7" ht="12" customHeight="1">
      <c r="A12" s="776" t="s">
        <v>154</v>
      </c>
      <c r="B12" s="71"/>
      <c r="C12" s="166"/>
      <c r="D12" s="72">
        <v>94.35920315620001</v>
      </c>
      <c r="E12" s="73">
        <v>161.3855343809</v>
      </c>
      <c r="F12" s="145"/>
      <c r="G12" s="145"/>
    </row>
    <row r="13" spans="1:7" ht="12" customHeight="1">
      <c r="A13" s="158" t="s">
        <v>745</v>
      </c>
      <c r="B13" s="159"/>
      <c r="C13" s="160"/>
      <c r="D13" s="163">
        <v>877.7017593391</v>
      </c>
      <c r="E13" s="164">
        <v>936.8736861549</v>
      </c>
      <c r="F13" s="145"/>
      <c r="G13" s="145"/>
    </row>
    <row r="14" spans="1:7" ht="12">
      <c r="A14" s="70"/>
      <c r="B14" s="71"/>
      <c r="C14" s="132"/>
      <c r="D14" s="72"/>
      <c r="E14" s="73"/>
      <c r="F14" s="145"/>
      <c r="G14" s="145"/>
    </row>
    <row r="15" spans="1:7" ht="15" customHeight="1">
      <c r="A15" s="155" t="s">
        <v>669</v>
      </c>
      <c r="B15" s="71"/>
      <c r="C15" s="132"/>
      <c r="D15" s="72"/>
      <c r="E15" s="73"/>
      <c r="F15" s="145"/>
      <c r="G15" s="145"/>
    </row>
    <row r="16" spans="1:7" ht="12" customHeight="1">
      <c r="A16" s="70" t="s">
        <v>742</v>
      </c>
      <c r="B16" s="71"/>
      <c r="C16" s="132"/>
      <c r="D16" s="72">
        <v>751.0290879170999</v>
      </c>
      <c r="E16" s="73">
        <v>646.0688123795001</v>
      </c>
      <c r="F16" s="145"/>
      <c r="G16" s="145"/>
    </row>
    <row r="17" spans="1:7" ht="12" customHeight="1">
      <c r="A17" s="70" t="s">
        <v>685</v>
      </c>
      <c r="B17" s="71"/>
      <c r="C17" s="166"/>
      <c r="D17" s="72">
        <v>60.768841004399995</v>
      </c>
      <c r="E17" s="73">
        <v>67.2330839385</v>
      </c>
      <c r="F17" s="145"/>
      <c r="G17" s="145"/>
    </row>
    <row r="18" spans="1:7" ht="12" customHeight="1">
      <c r="A18" s="158" t="s">
        <v>744</v>
      </c>
      <c r="B18" s="159"/>
      <c r="C18" s="160"/>
      <c r="D18" s="163">
        <v>811.7979289215</v>
      </c>
      <c r="E18" s="164">
        <v>713.301896318</v>
      </c>
      <c r="F18" s="145"/>
      <c r="G18" s="145"/>
    </row>
    <row r="19" spans="1:7" ht="12" customHeight="1">
      <c r="A19" s="776" t="s">
        <v>153</v>
      </c>
      <c r="B19" s="71"/>
      <c r="C19" s="166"/>
      <c r="D19" s="72">
        <v>58.0257701583</v>
      </c>
      <c r="E19" s="73">
        <v>63.47335593609999</v>
      </c>
      <c r="F19" s="145"/>
      <c r="G19" s="145"/>
    </row>
    <row r="20" spans="1:7" ht="12" customHeight="1">
      <c r="A20" s="776" t="s">
        <v>154</v>
      </c>
      <c r="B20" s="71"/>
      <c r="C20" s="166"/>
      <c r="D20" s="72">
        <v>2.8416994927</v>
      </c>
      <c r="E20" s="73">
        <v>3.8473830610999995</v>
      </c>
      <c r="F20" s="145"/>
      <c r="G20" s="145"/>
    </row>
    <row r="21" spans="1:7" ht="12" customHeight="1">
      <c r="A21" s="158" t="s">
        <v>746</v>
      </c>
      <c r="B21" s="159"/>
      <c r="C21" s="160"/>
      <c r="D21" s="163">
        <v>60.768841004399995</v>
      </c>
      <c r="E21" s="164">
        <v>67.2330839385</v>
      </c>
      <c r="F21" s="145"/>
      <c r="G21" s="145"/>
    </row>
    <row r="22" spans="1:7" ht="13.5">
      <c r="A22" s="115" t="s">
        <v>750</v>
      </c>
      <c r="B22" s="116"/>
      <c r="C22" s="115"/>
      <c r="D22" s="115"/>
      <c r="E22" s="115"/>
      <c r="F22" s="145"/>
      <c r="G22" s="145"/>
    </row>
    <row r="23" spans="1:7" ht="12">
      <c r="A23" s="115" t="s">
        <v>740</v>
      </c>
      <c r="B23" s="116"/>
      <c r="C23" s="115"/>
      <c r="D23" s="115"/>
      <c r="E23" s="115"/>
      <c r="F23" s="145"/>
      <c r="G23" s="145"/>
    </row>
    <row r="24" spans="1:7" ht="12">
      <c r="A24" s="115"/>
      <c r="B24" s="116"/>
      <c r="C24" s="115"/>
      <c r="D24" s="115"/>
      <c r="E24" s="115"/>
      <c r="F24" s="145"/>
      <c r="G24" s="145"/>
    </row>
    <row r="25" spans="1:7" ht="12">
      <c r="A25" s="115"/>
      <c r="B25" s="116"/>
      <c r="C25" s="115"/>
      <c r="D25" s="115"/>
      <c r="E25" s="115"/>
      <c r="F25" s="145"/>
      <c r="G25" s="145"/>
    </row>
    <row r="26" spans="1:7" ht="15.75" customHeight="1">
      <c r="A26" s="143" t="s">
        <v>136</v>
      </c>
      <c r="B26" s="71"/>
      <c r="C26" s="144"/>
      <c r="D26" s="144"/>
      <c r="E26" s="105"/>
      <c r="F26" s="145"/>
      <c r="G26" s="145"/>
    </row>
    <row r="27" spans="1:7" ht="12" customHeight="1">
      <c r="A27" s="143"/>
      <c r="B27" s="71"/>
      <c r="C27" s="144"/>
      <c r="D27" s="144"/>
      <c r="E27" s="105"/>
      <c r="F27" s="145"/>
      <c r="G27" s="145"/>
    </row>
    <row r="28" spans="1:7" ht="15.75" customHeight="1">
      <c r="A28" s="712"/>
      <c r="B28" s="58"/>
      <c r="C28" s="713"/>
      <c r="D28" s="713"/>
      <c r="E28" s="780"/>
      <c r="F28" s="145"/>
      <c r="G28" s="145"/>
    </row>
    <row r="29" spans="1:7" ht="12" customHeight="1">
      <c r="A29" s="715"/>
      <c r="B29" s="146"/>
      <c r="C29" s="716"/>
      <c r="D29" s="716"/>
      <c r="E29" s="717"/>
      <c r="F29" s="145"/>
      <c r="G29" s="145"/>
    </row>
    <row r="30" spans="1:7" ht="12" customHeight="1">
      <c r="A30" s="148" t="s">
        <v>4</v>
      </c>
      <c r="B30" s="149"/>
      <c r="C30" s="150"/>
      <c r="D30" s="161" t="s">
        <v>755</v>
      </c>
      <c r="E30" s="162" t="s">
        <v>754</v>
      </c>
      <c r="F30" s="145"/>
      <c r="G30" s="145"/>
    </row>
    <row r="31" spans="1:7" ht="13.5" customHeight="1">
      <c r="A31" s="155"/>
      <c r="B31" s="112"/>
      <c r="C31" s="115"/>
      <c r="D31" s="156"/>
      <c r="E31" s="157"/>
      <c r="F31" s="145"/>
      <c r="G31" s="145"/>
    </row>
    <row r="32" spans="1:7" ht="12" customHeight="1">
      <c r="A32" s="70" t="s">
        <v>81</v>
      </c>
      <c r="B32" s="71"/>
      <c r="C32" s="132"/>
      <c r="D32" s="72">
        <v>1636.4838091882998</v>
      </c>
      <c r="E32" s="73">
        <v>1707.0373589381002</v>
      </c>
      <c r="F32" s="145"/>
      <c r="G32" s="145"/>
    </row>
    <row r="33" spans="1:7" ht="12" customHeight="1">
      <c r="A33" s="70" t="s">
        <v>82</v>
      </c>
      <c r="B33" s="71"/>
      <c r="C33" s="132"/>
      <c r="D33" s="72">
        <v>191.659097418</v>
      </c>
      <c r="E33" s="73">
        <v>194.4962650515</v>
      </c>
      <c r="F33" s="145"/>
      <c r="G33" s="145"/>
    </row>
    <row r="34" spans="1:7" ht="12" customHeight="1">
      <c r="A34" s="70" t="s">
        <v>83</v>
      </c>
      <c r="B34" s="71"/>
      <c r="C34" s="132"/>
      <c r="D34" s="72">
        <v>34.9917161608</v>
      </c>
      <c r="E34" s="73">
        <v>33.611238404000005</v>
      </c>
      <c r="F34" s="145"/>
      <c r="G34" s="145"/>
    </row>
    <row r="35" spans="1:7" ht="12" customHeight="1">
      <c r="A35" s="158" t="s">
        <v>84</v>
      </c>
      <c r="B35" s="159"/>
      <c r="C35" s="160"/>
      <c r="D35" s="163">
        <v>1863.1346227671</v>
      </c>
      <c r="E35" s="164">
        <v>1935.1448623936</v>
      </c>
      <c r="F35" s="145"/>
      <c r="G35" s="145"/>
    </row>
    <row r="36" spans="1:7" ht="12" customHeight="1">
      <c r="A36" s="70"/>
      <c r="B36" s="71"/>
      <c r="C36" s="132"/>
      <c r="D36" s="72"/>
      <c r="E36" s="73"/>
      <c r="F36" s="145"/>
      <c r="G36" s="145"/>
    </row>
    <row r="37" spans="1:7" ht="12" customHeight="1">
      <c r="A37" s="70" t="s">
        <v>85</v>
      </c>
      <c r="B37" s="71"/>
      <c r="C37" s="132"/>
      <c r="D37" s="72">
        <v>1463.6937000956998</v>
      </c>
      <c r="E37" s="73">
        <v>1493.3239381868002</v>
      </c>
      <c r="F37" s="145"/>
      <c r="G37" s="145"/>
    </row>
    <row r="38" spans="1:7" ht="12" customHeight="1">
      <c r="A38" s="70" t="s">
        <v>263</v>
      </c>
      <c r="B38" s="71"/>
      <c r="C38" s="132"/>
      <c r="D38" s="72">
        <v>399.4409226714</v>
      </c>
      <c r="E38" s="73">
        <v>441.8209242068</v>
      </c>
      <c r="F38" s="145"/>
      <c r="G38" s="145"/>
    </row>
    <row r="39" spans="1:7" ht="12" customHeight="1">
      <c r="A39" s="158" t="s">
        <v>133</v>
      </c>
      <c r="B39" s="159"/>
      <c r="C39" s="160"/>
      <c r="D39" s="163">
        <v>1863.1346227671</v>
      </c>
      <c r="E39" s="164">
        <v>1935.1448623936</v>
      </c>
      <c r="F39" s="145"/>
      <c r="G39" s="145"/>
    </row>
    <row r="40" spans="1:7" ht="12">
      <c r="A40" s="115"/>
      <c r="B40" s="116"/>
      <c r="C40" s="115"/>
      <c r="D40" s="115"/>
      <c r="E40" s="115"/>
      <c r="F40" s="145"/>
      <c r="G40" s="145"/>
    </row>
    <row r="41" spans="1:7" ht="12">
      <c r="A41" s="115"/>
      <c r="B41" s="116"/>
      <c r="C41" s="115"/>
      <c r="D41" s="115"/>
      <c r="E41" s="115"/>
      <c r="F41" s="145"/>
      <c r="G41" s="145"/>
    </row>
    <row r="42" spans="1:7" ht="15.75" customHeight="1">
      <c r="A42" s="143" t="s">
        <v>2</v>
      </c>
      <c r="B42" s="71"/>
      <c r="C42" s="144"/>
      <c r="D42" s="144"/>
      <c r="E42" s="105"/>
      <c r="F42" s="145"/>
      <c r="G42" s="145"/>
    </row>
    <row r="43" spans="1:7" ht="12" customHeight="1">
      <c r="A43" s="143"/>
      <c r="B43" s="71"/>
      <c r="C43" s="144"/>
      <c r="D43" s="144"/>
      <c r="E43" s="105"/>
      <c r="F43" s="145"/>
      <c r="G43" s="145"/>
    </row>
    <row r="44" spans="1:7" ht="15.75" customHeight="1">
      <c r="A44" s="712"/>
      <c r="B44" s="58"/>
      <c r="C44" s="713"/>
      <c r="D44" s="713"/>
      <c r="E44" s="780"/>
      <c r="F44" s="145"/>
      <c r="G44" s="145"/>
    </row>
    <row r="45" spans="1:7" ht="12" customHeight="1">
      <c r="A45" s="715"/>
      <c r="B45" s="146"/>
      <c r="C45" s="716"/>
      <c r="D45" s="716"/>
      <c r="E45" s="717"/>
      <c r="F45" s="145"/>
      <c r="G45" s="145"/>
    </row>
    <row r="46" spans="1:7" ht="12" customHeight="1">
      <c r="A46" s="148" t="s">
        <v>4</v>
      </c>
      <c r="B46" s="149"/>
      <c r="C46" s="150"/>
      <c r="D46" s="161" t="s">
        <v>755</v>
      </c>
      <c r="E46" s="162" t="s">
        <v>754</v>
      </c>
      <c r="F46" s="145"/>
      <c r="G46" s="145"/>
    </row>
    <row r="47" spans="1:7" ht="13.5" customHeight="1">
      <c r="A47" s="155"/>
      <c r="B47" s="112"/>
      <c r="C47" s="115"/>
      <c r="D47" s="156"/>
      <c r="E47" s="157"/>
      <c r="F47" s="145"/>
      <c r="G47" s="145"/>
    </row>
    <row r="48" spans="1:7" ht="12" customHeight="1">
      <c r="A48" s="513" t="s">
        <v>478</v>
      </c>
      <c r="B48" s="803"/>
      <c r="C48" s="803"/>
      <c r="D48" s="72"/>
      <c r="E48" s="73"/>
      <c r="F48" s="145"/>
      <c r="G48" s="145"/>
    </row>
    <row r="49" spans="1:7" ht="12" customHeight="1">
      <c r="A49" s="636" t="s">
        <v>477</v>
      </c>
      <c r="B49" s="803"/>
      <c r="C49" s="803"/>
      <c r="D49" s="72">
        <v>25.286235254399998</v>
      </c>
      <c r="E49" s="73">
        <v>-71.90215402379998</v>
      </c>
      <c r="F49" s="145"/>
      <c r="G49" s="145"/>
    </row>
    <row r="50" spans="1:7" ht="12" customHeight="1">
      <c r="A50" s="70" t="s">
        <v>627</v>
      </c>
      <c r="B50" s="71"/>
      <c r="C50" s="115"/>
      <c r="D50" s="72">
        <v>77.83479261609999</v>
      </c>
      <c r="E50" s="73">
        <v>53.1735873778</v>
      </c>
      <c r="F50" s="145"/>
      <c r="G50" s="145"/>
    </row>
    <row r="51" spans="1:7" ht="12" customHeight="1">
      <c r="A51" s="70" t="s">
        <v>628</v>
      </c>
      <c r="B51" s="71"/>
      <c r="C51" s="115"/>
      <c r="D51" s="72">
        <v>23.918700857</v>
      </c>
      <c r="E51" s="73">
        <v>17.901171077300003</v>
      </c>
      <c r="F51" s="145"/>
      <c r="G51" s="145"/>
    </row>
    <row r="52" spans="1:7" ht="12" customHeight="1">
      <c r="A52" s="70" t="s">
        <v>86</v>
      </c>
      <c r="B52" s="71"/>
      <c r="C52" s="115"/>
      <c r="D52" s="72">
        <v>-444.27636733789996</v>
      </c>
      <c r="E52" s="73">
        <v>438.1658834568001</v>
      </c>
      <c r="F52" s="145"/>
      <c r="G52" s="145"/>
    </row>
    <row r="53" spans="1:7" ht="12" customHeight="1">
      <c r="A53" s="70" t="s">
        <v>87</v>
      </c>
      <c r="B53" s="71"/>
      <c r="C53" s="115"/>
      <c r="D53" s="72">
        <v>6997.394140431499</v>
      </c>
      <c r="E53" s="73">
        <v>1596.4859697740999</v>
      </c>
      <c r="F53" s="145"/>
      <c r="G53" s="145"/>
    </row>
    <row r="54" spans="1:7" ht="12" customHeight="1">
      <c r="A54" s="70" t="s">
        <v>88</v>
      </c>
      <c r="B54" s="71"/>
      <c r="C54" s="115"/>
      <c r="D54" s="72">
        <v>7.1300430534</v>
      </c>
      <c r="E54" s="73">
        <v>7.947242141099999</v>
      </c>
      <c r="F54" s="145"/>
      <c r="G54" s="145"/>
    </row>
    <row r="55" spans="1:7" ht="12" customHeight="1">
      <c r="A55" s="70" t="s">
        <v>625</v>
      </c>
      <c r="B55" s="71"/>
      <c r="C55" s="115"/>
      <c r="D55" s="72">
        <v>2.3836937678999996</v>
      </c>
      <c r="E55" s="73">
        <v>17.0781116115</v>
      </c>
      <c r="F55" s="145"/>
      <c r="G55" s="145"/>
    </row>
    <row r="56" spans="1:7" ht="12" customHeight="1">
      <c r="A56" s="70" t="s">
        <v>89</v>
      </c>
      <c r="B56" s="71"/>
      <c r="C56" s="115"/>
      <c r="D56" s="72">
        <v>4.6319513573</v>
      </c>
      <c r="E56" s="73">
        <v>-8.590539311</v>
      </c>
      <c r="F56" s="145"/>
      <c r="G56" s="145"/>
    </row>
    <row r="57" spans="1:7" ht="12" customHeight="1">
      <c r="A57" s="158" t="s">
        <v>133</v>
      </c>
      <c r="B57" s="159"/>
      <c r="C57" s="165"/>
      <c r="D57" s="163">
        <v>6694.303189999699</v>
      </c>
      <c r="E57" s="164">
        <v>2050.3472699265003</v>
      </c>
      <c r="F57" s="145"/>
      <c r="G57" s="145"/>
    </row>
    <row r="58" spans="1:7" ht="12" customHeight="1">
      <c r="A58" s="115"/>
      <c r="B58" s="116"/>
      <c r="C58" s="115"/>
      <c r="D58" s="115"/>
      <c r="E58" s="115"/>
      <c r="F58" s="145"/>
      <c r="G58" s="145"/>
    </row>
    <row r="59" spans="1:7" ht="12" customHeight="1">
      <c r="A59" s="115"/>
      <c r="B59" s="116"/>
      <c r="C59" s="115"/>
      <c r="D59" s="115"/>
      <c r="E59" s="115"/>
      <c r="F59" s="145"/>
      <c r="G59" s="145"/>
    </row>
    <row r="60" spans="1:7" ht="15.75" customHeight="1">
      <c r="A60" s="143" t="s">
        <v>1</v>
      </c>
      <c r="B60" s="71"/>
      <c r="C60" s="144"/>
      <c r="D60" s="144"/>
      <c r="E60" s="105"/>
      <c r="F60" s="145"/>
      <c r="G60" s="145"/>
    </row>
    <row r="61" spans="1:7" ht="12" customHeight="1">
      <c r="A61" s="143"/>
      <c r="B61" s="71"/>
      <c r="C61" s="144"/>
      <c r="D61" s="144"/>
      <c r="E61" s="105"/>
      <c r="F61" s="145"/>
      <c r="G61" s="145"/>
    </row>
    <row r="62" spans="1:7" ht="15.75" customHeight="1">
      <c r="A62" s="712"/>
      <c r="B62" s="58"/>
      <c r="C62" s="713"/>
      <c r="D62" s="713"/>
      <c r="E62" s="780"/>
      <c r="F62" s="145"/>
      <c r="G62" s="145"/>
    </row>
    <row r="63" spans="1:7" ht="12" customHeight="1">
      <c r="A63" s="715"/>
      <c r="B63" s="146"/>
      <c r="C63" s="716"/>
      <c r="D63" s="716"/>
      <c r="E63" s="717"/>
      <c r="F63" s="145"/>
      <c r="G63" s="145"/>
    </row>
    <row r="64" spans="1:7" ht="12" customHeight="1">
      <c r="A64" s="148" t="s">
        <v>4</v>
      </c>
      <c r="B64" s="149"/>
      <c r="C64" s="150"/>
      <c r="D64" s="161" t="s">
        <v>755</v>
      </c>
      <c r="E64" s="162" t="s">
        <v>754</v>
      </c>
      <c r="F64" s="145"/>
      <c r="G64" s="145"/>
    </row>
    <row r="65" spans="1:7" ht="13.5" customHeight="1">
      <c r="A65" s="155"/>
      <c r="B65" s="112"/>
      <c r="C65" s="115"/>
      <c r="D65" s="156"/>
      <c r="E65" s="157"/>
      <c r="F65" s="145"/>
      <c r="G65" s="145"/>
    </row>
    <row r="66" spans="1:7" ht="12" customHeight="1">
      <c r="A66" s="70" t="s">
        <v>296</v>
      </c>
      <c r="B66" s="71"/>
      <c r="C66" s="115"/>
      <c r="D66" s="72">
        <v>14182.8301</v>
      </c>
      <c r="E66" s="73">
        <v>10041.4586</v>
      </c>
      <c r="F66" s="145"/>
      <c r="G66" s="145"/>
    </row>
    <row r="67" spans="1:7" ht="12" customHeight="1">
      <c r="A67" s="70" t="s">
        <v>251</v>
      </c>
      <c r="B67" s="71"/>
      <c r="C67" s="115"/>
      <c r="D67" s="72">
        <v>590.1472</v>
      </c>
      <c r="E67" s="73">
        <v>595.9051</v>
      </c>
      <c r="F67" s="145"/>
      <c r="G67" s="145"/>
    </row>
    <row r="68" spans="1:7" ht="12" customHeight="1">
      <c r="A68" s="70" t="s">
        <v>252</v>
      </c>
      <c r="B68" s="71"/>
      <c r="C68" s="115"/>
      <c r="D68" s="72">
        <v>339.4848</v>
      </c>
      <c r="E68" s="73">
        <v>310.7317</v>
      </c>
      <c r="F68" s="145"/>
      <c r="G68" s="145"/>
    </row>
    <row r="69" spans="1:7" ht="12" customHeight="1">
      <c r="A69" s="70" t="s">
        <v>253</v>
      </c>
      <c r="B69" s="71"/>
      <c r="C69" s="115"/>
      <c r="D69" s="72">
        <v>-261.623</v>
      </c>
      <c r="E69" s="73">
        <v>-323.4162</v>
      </c>
      <c r="F69" s="145"/>
      <c r="G69" s="145"/>
    </row>
    <row r="70" spans="1:7" ht="12" customHeight="1">
      <c r="A70" s="70" t="s">
        <v>254</v>
      </c>
      <c r="B70" s="71"/>
      <c r="C70" s="115"/>
      <c r="D70" s="72">
        <v>204.4047</v>
      </c>
      <c r="E70" s="73">
        <v>276.8114</v>
      </c>
      <c r="F70" s="145"/>
      <c r="G70" s="145"/>
    </row>
    <row r="71" spans="1:7" ht="12" customHeight="1">
      <c r="A71" s="158" t="s">
        <v>133</v>
      </c>
      <c r="B71" s="159"/>
      <c r="C71" s="165"/>
      <c r="D71" s="769">
        <v>15055.2439</v>
      </c>
      <c r="E71" s="164">
        <v>10901.4905</v>
      </c>
      <c r="F71" s="145"/>
      <c r="G71" s="145"/>
    </row>
    <row r="72" spans="1:7" ht="12" customHeight="1">
      <c r="A72" s="115"/>
      <c r="B72" s="116"/>
      <c r="C72" s="115"/>
      <c r="D72" s="115"/>
      <c r="E72" s="115"/>
      <c r="F72" s="145"/>
      <c r="G72" s="145"/>
    </row>
    <row r="73" spans="1:7" ht="12" customHeight="1">
      <c r="A73" s="115"/>
      <c r="B73" s="116"/>
      <c r="C73" s="115"/>
      <c r="D73" s="115"/>
      <c r="E73" s="115"/>
      <c r="F73" s="145"/>
      <c r="G73" s="145"/>
    </row>
    <row r="74" spans="1:7" ht="12" customHeight="1">
      <c r="A74" s="115"/>
      <c r="B74" s="116"/>
      <c r="C74" s="115"/>
      <c r="D74" s="115"/>
      <c r="E74" s="115"/>
      <c r="F74" s="145"/>
      <c r="G74" s="145"/>
    </row>
    <row r="75" spans="1:7" ht="12" customHeight="1">
      <c r="A75" s="712"/>
      <c r="B75" s="713"/>
      <c r="C75" s="713"/>
      <c r="D75" s="713"/>
      <c r="E75" s="780"/>
      <c r="F75" s="145"/>
      <c r="G75" s="145"/>
    </row>
    <row r="76" spans="1:7" ht="12" customHeight="1">
      <c r="A76" s="715"/>
      <c r="B76" s="716"/>
      <c r="C76" s="716"/>
      <c r="D76" s="716"/>
      <c r="E76" s="717"/>
      <c r="F76" s="145"/>
      <c r="G76" s="145"/>
    </row>
    <row r="77" spans="1:7" ht="12" customHeight="1">
      <c r="A77" s="718" t="s">
        <v>4</v>
      </c>
      <c r="B77" s="719"/>
      <c r="C77" s="719"/>
      <c r="D77" s="719" t="s">
        <v>755</v>
      </c>
      <c r="E77" s="720" t="s">
        <v>754</v>
      </c>
      <c r="F77" s="145"/>
      <c r="G77" s="145"/>
    </row>
    <row r="78" spans="1:7" ht="12" customHeight="1">
      <c r="A78" s="469"/>
      <c r="B78" s="692"/>
      <c r="C78" s="692"/>
      <c r="D78" s="692"/>
      <c r="E78" s="734"/>
      <c r="F78" s="145"/>
      <c r="G78" s="145"/>
    </row>
    <row r="79" spans="1:7" ht="12" customHeight="1">
      <c r="A79" s="721" t="s">
        <v>641</v>
      </c>
      <c r="B79" s="722"/>
      <c r="C79" s="722"/>
      <c r="D79" s="72">
        <v>6230.485286786</v>
      </c>
      <c r="E79" s="73">
        <v>4710.533173683901</v>
      </c>
      <c r="F79" s="145"/>
      <c r="G79" s="145"/>
    </row>
    <row r="80" spans="1:7" ht="12" customHeight="1">
      <c r="A80" s="721" t="s">
        <v>642</v>
      </c>
      <c r="B80" s="723"/>
      <c r="C80" s="723"/>
      <c r="D80" s="723">
        <v>504.0479844122</v>
      </c>
      <c r="E80" s="724">
        <v>538.0645863837</v>
      </c>
      <c r="F80" s="145"/>
      <c r="G80" s="145"/>
    </row>
    <row r="81" spans="1:7" ht="12" customHeight="1">
      <c r="A81" s="721" t="s">
        <v>643</v>
      </c>
      <c r="B81" s="723"/>
      <c r="C81" s="723"/>
      <c r="D81" s="723">
        <v>5479.435301505199</v>
      </c>
      <c r="E81" s="724">
        <v>2999.5176760799</v>
      </c>
      <c r="F81" s="145"/>
      <c r="G81" s="145"/>
    </row>
    <row r="82" spans="1:7" ht="12" customHeight="1">
      <c r="A82" s="721" t="s">
        <v>644</v>
      </c>
      <c r="B82" s="723"/>
      <c r="C82" s="723"/>
      <c r="D82" s="723">
        <v>460.2561121986</v>
      </c>
      <c r="E82" s="724">
        <v>283.7898815503</v>
      </c>
      <c r="F82" s="145"/>
      <c r="G82" s="145"/>
    </row>
    <row r="83" spans="1:7" ht="12" customHeight="1">
      <c r="A83" s="731" t="s">
        <v>132</v>
      </c>
      <c r="B83" s="732"/>
      <c r="C83" s="732"/>
      <c r="D83" s="732">
        <v>-10.07687456379972</v>
      </c>
      <c r="E83" s="733">
        <v>-5.099906469400594</v>
      </c>
      <c r="F83" s="145"/>
      <c r="G83" s="145"/>
    </row>
    <row r="84" spans="1:7" ht="12" customHeight="1">
      <c r="A84" s="725" t="s">
        <v>645</v>
      </c>
      <c r="B84" s="729"/>
      <c r="C84" s="729"/>
      <c r="D84" s="729">
        <v>12664.1478103382</v>
      </c>
      <c r="E84" s="730">
        <v>8526.805411228399</v>
      </c>
      <c r="F84" s="145"/>
      <c r="G84" s="145"/>
    </row>
    <row r="85" spans="1:7" ht="12" customHeight="1">
      <c r="A85" s="721" t="s">
        <v>646</v>
      </c>
      <c r="B85" s="723"/>
      <c r="C85" s="723"/>
      <c r="D85" s="723">
        <v>811.7979289215</v>
      </c>
      <c r="E85" s="724">
        <v>713.301896318</v>
      </c>
      <c r="F85" s="145"/>
      <c r="G85" s="145"/>
    </row>
    <row r="86" spans="1:7" ht="12" customHeight="1">
      <c r="A86" s="457" t="s">
        <v>581</v>
      </c>
      <c r="B86" s="723"/>
      <c r="C86" s="723"/>
      <c r="D86" s="723">
        <v>6.1944910289</v>
      </c>
      <c r="E86" s="724">
        <v>6.707940235400001</v>
      </c>
      <c r="F86" s="145"/>
      <c r="G86" s="145"/>
    </row>
    <row r="87" spans="1:7" ht="12" customHeight="1">
      <c r="A87" s="457" t="s">
        <v>647</v>
      </c>
      <c r="B87" s="723"/>
      <c r="C87" s="723"/>
      <c r="D87" s="723">
        <v>700.6899192302</v>
      </c>
      <c r="E87" s="724">
        <v>794.6433173122999</v>
      </c>
      <c r="F87" s="145"/>
      <c r="G87" s="145"/>
    </row>
    <row r="88" spans="1:7" ht="12" customHeight="1">
      <c r="A88" s="726" t="s">
        <v>133</v>
      </c>
      <c r="B88" s="727"/>
      <c r="C88" s="727"/>
      <c r="D88" s="727">
        <v>14182.8301495188</v>
      </c>
      <c r="E88" s="728">
        <v>10041.458565094099</v>
      </c>
      <c r="F88" s="145"/>
      <c r="G88" s="145"/>
    </row>
    <row r="89" spans="1:7" ht="12" customHeight="1">
      <c r="A89" s="115"/>
      <c r="B89" s="116"/>
      <c r="C89" s="115"/>
      <c r="D89" s="115"/>
      <c r="E89" s="115"/>
      <c r="F89" s="145"/>
      <c r="G89" s="145"/>
    </row>
    <row r="90" spans="1:7" ht="12" customHeight="1">
      <c r="A90" s="115"/>
      <c r="B90" s="116"/>
      <c r="C90" s="115"/>
      <c r="D90" s="115"/>
      <c r="E90" s="115"/>
      <c r="F90" s="145"/>
      <c r="G90" s="145"/>
    </row>
    <row r="91" spans="1:7" ht="15.75" customHeight="1">
      <c r="A91" s="143" t="s">
        <v>44</v>
      </c>
      <c r="B91" s="71"/>
      <c r="C91" s="144"/>
      <c r="D91" s="144"/>
      <c r="E91" s="105"/>
      <c r="F91" s="145"/>
      <c r="G91" s="145"/>
    </row>
    <row r="92" spans="1:7" ht="12" customHeight="1">
      <c r="A92" s="143"/>
      <c r="B92" s="71"/>
      <c r="C92" s="144"/>
      <c r="D92" s="144"/>
      <c r="E92" s="105"/>
      <c r="F92" s="145"/>
      <c r="G92" s="145"/>
    </row>
    <row r="93" spans="1:7" ht="15.75" customHeight="1">
      <c r="A93" s="712"/>
      <c r="B93" s="58"/>
      <c r="C93" s="713"/>
      <c r="D93" s="713"/>
      <c r="E93" s="780"/>
      <c r="F93" s="145"/>
      <c r="G93" s="145"/>
    </row>
    <row r="94" spans="1:7" ht="12" customHeight="1">
      <c r="A94" s="715"/>
      <c r="B94" s="146"/>
      <c r="C94" s="716"/>
      <c r="D94" s="716"/>
      <c r="E94" s="717"/>
      <c r="F94" s="145"/>
      <c r="G94" s="145"/>
    </row>
    <row r="95" spans="1:7" ht="12" customHeight="1">
      <c r="A95" s="148" t="s">
        <v>4</v>
      </c>
      <c r="B95" s="149"/>
      <c r="C95" s="150"/>
      <c r="D95" s="161" t="s">
        <v>755</v>
      </c>
      <c r="E95" s="162" t="s">
        <v>754</v>
      </c>
      <c r="F95" s="145"/>
      <c r="G95" s="145"/>
    </row>
    <row r="96" spans="1:7" ht="13.5" customHeight="1">
      <c r="A96" s="155"/>
      <c r="B96" s="112"/>
      <c r="C96" s="115"/>
      <c r="D96" s="156"/>
      <c r="E96" s="157"/>
      <c r="F96" s="145"/>
      <c r="G96" s="145"/>
    </row>
    <row r="97" spans="1:7" ht="13.5" customHeight="1">
      <c r="A97" s="155" t="s">
        <v>107</v>
      </c>
      <c r="B97" s="112"/>
      <c r="C97" s="115"/>
      <c r="D97" s="72"/>
      <c r="E97" s="73"/>
      <c r="F97" s="145"/>
      <c r="G97" s="145"/>
    </row>
    <row r="98" spans="1:7" ht="12" customHeight="1">
      <c r="A98" s="798" t="s">
        <v>582</v>
      </c>
      <c r="B98" s="71"/>
      <c r="C98" s="115"/>
      <c r="D98" s="72">
        <v>16.6628959666</v>
      </c>
      <c r="E98" s="73">
        <v>45.2255182049</v>
      </c>
      <c r="F98" s="145"/>
      <c r="G98" s="145"/>
    </row>
    <row r="99" spans="1:7" ht="12" customHeight="1">
      <c r="A99" s="798" t="s">
        <v>583</v>
      </c>
      <c r="B99" s="71"/>
      <c r="C99" s="115"/>
      <c r="D99" s="72">
        <v>-4.3280449047000005</v>
      </c>
      <c r="E99" s="73">
        <v>-5.5926730472</v>
      </c>
      <c r="F99" s="145"/>
      <c r="G99" s="145"/>
    </row>
    <row r="100" spans="1:7" ht="12" customHeight="1">
      <c r="A100" s="70" t="s">
        <v>249</v>
      </c>
      <c r="B100" s="71"/>
      <c r="C100" s="115"/>
      <c r="D100" s="72">
        <v>0.26740221829999994</v>
      </c>
      <c r="E100" s="73">
        <v>0.5379002718</v>
      </c>
      <c r="F100" s="145"/>
      <c r="G100" s="145"/>
    </row>
    <row r="101" spans="1:7" ht="12" customHeight="1">
      <c r="A101" s="158" t="s">
        <v>133</v>
      </c>
      <c r="B101" s="159"/>
      <c r="C101" s="165"/>
      <c r="D101" s="163">
        <v>12.602253280200001</v>
      </c>
      <c r="E101" s="164">
        <v>40.170745429499995</v>
      </c>
      <c r="F101" s="145"/>
      <c r="G101" s="145"/>
    </row>
    <row r="102" spans="1:7" ht="12" customHeight="1">
      <c r="A102" s="659"/>
      <c r="E102" s="766"/>
      <c r="F102" s="145"/>
      <c r="G102" s="145"/>
    </row>
    <row r="103" spans="1:7" ht="13.5" customHeight="1">
      <c r="A103" s="155"/>
      <c r="B103" s="112"/>
      <c r="C103" s="115"/>
      <c r="D103" s="72"/>
      <c r="E103" s="73"/>
      <c r="F103" s="145"/>
      <c r="G103" s="145"/>
    </row>
    <row r="104" spans="1:7" ht="13.5" customHeight="1">
      <c r="A104" s="155" t="s">
        <v>104</v>
      </c>
      <c r="B104" s="112"/>
      <c r="C104" s="115"/>
      <c r="D104" s="72"/>
      <c r="E104" s="73"/>
      <c r="F104" s="145"/>
      <c r="G104" s="145"/>
    </row>
    <row r="105" spans="1:7" ht="12" customHeight="1">
      <c r="A105" s="70" t="s">
        <v>158</v>
      </c>
      <c r="B105" s="71"/>
      <c r="C105" s="115"/>
      <c r="D105" s="72">
        <v>0.2601671833</v>
      </c>
      <c r="E105" s="73">
        <v>0.6096482308</v>
      </c>
      <c r="F105" s="145"/>
      <c r="G105" s="145"/>
    </row>
    <row r="106" spans="1:7" ht="12" customHeight="1">
      <c r="A106" s="70" t="s">
        <v>105</v>
      </c>
      <c r="B106" s="71"/>
      <c r="C106" s="115"/>
      <c r="D106" s="72">
        <v>6.2252277639</v>
      </c>
      <c r="E106" s="73">
        <v>28.000544316200003</v>
      </c>
      <c r="F106" s="145"/>
      <c r="G106" s="145"/>
    </row>
    <row r="107" spans="1:7" ht="12" customHeight="1">
      <c r="A107" s="70" t="s">
        <v>156</v>
      </c>
      <c r="B107" s="71"/>
      <c r="C107" s="115"/>
      <c r="D107" s="72">
        <v>7.6796127723</v>
      </c>
      <c r="E107" s="73">
        <v>3.4700610577</v>
      </c>
      <c r="F107" s="145"/>
      <c r="G107" s="145"/>
    </row>
    <row r="108" spans="1:7" ht="12" customHeight="1">
      <c r="A108" s="70" t="s">
        <v>132</v>
      </c>
      <c r="B108" s="71"/>
      <c r="C108" s="115"/>
      <c r="D108" s="72">
        <v>0.045083122</v>
      </c>
      <c r="E108" s="73">
        <v>9.3032749704</v>
      </c>
      <c r="F108" s="145"/>
      <c r="G108" s="145"/>
    </row>
    <row r="109" spans="1:7" ht="12" customHeight="1">
      <c r="A109" s="70" t="s">
        <v>145</v>
      </c>
      <c r="B109" s="71"/>
      <c r="C109" s="115"/>
      <c r="D109" s="72">
        <v>2.4499899999999997</v>
      </c>
      <c r="E109" s="73">
        <v>3.841672</v>
      </c>
      <c r="F109" s="145"/>
      <c r="G109" s="145"/>
    </row>
    <row r="110" spans="1:7" ht="13.5" customHeight="1">
      <c r="A110" s="158" t="s">
        <v>133</v>
      </c>
      <c r="B110" s="159"/>
      <c r="C110" s="165"/>
      <c r="D110" s="163">
        <v>16.660080841499997</v>
      </c>
      <c r="E110" s="164">
        <v>45.225200575100004</v>
      </c>
      <c r="F110" s="145"/>
      <c r="G110" s="145"/>
    </row>
    <row r="111" spans="1:7" ht="13.5" customHeight="1">
      <c r="A111" s="155"/>
      <c r="B111" s="112"/>
      <c r="C111" s="115"/>
      <c r="D111" s="72"/>
      <c r="E111" s="73"/>
      <c r="F111" s="145"/>
      <c r="G111" s="145"/>
    </row>
    <row r="112" spans="1:7" ht="12" customHeight="1">
      <c r="A112" s="155" t="s">
        <v>106</v>
      </c>
      <c r="B112" s="112"/>
      <c r="C112" s="115"/>
      <c r="D112" s="72"/>
      <c r="E112" s="73"/>
      <c r="F112" s="145"/>
      <c r="G112" s="145"/>
    </row>
    <row r="113" spans="1:7" ht="12" customHeight="1">
      <c r="A113" s="70" t="s">
        <v>105</v>
      </c>
      <c r="B113" s="71"/>
      <c r="C113" s="115"/>
      <c r="D113" s="72">
        <v>-0.6659152813</v>
      </c>
      <c r="E113" s="73">
        <v>-1.2256191599000001</v>
      </c>
      <c r="F113" s="145"/>
      <c r="G113" s="145"/>
    </row>
    <row r="114" spans="1:7" ht="12" customHeight="1">
      <c r="A114" s="70" t="s">
        <v>156</v>
      </c>
      <c r="B114" s="71"/>
      <c r="C114" s="115"/>
      <c r="D114" s="72">
        <v>-2.7897049028</v>
      </c>
      <c r="E114" s="73">
        <v>-4.3144366325</v>
      </c>
      <c r="F114" s="145"/>
      <c r="G114" s="145"/>
    </row>
    <row r="115" spans="1:7" ht="12" customHeight="1">
      <c r="A115" s="70" t="s">
        <v>132</v>
      </c>
      <c r="B115" s="71"/>
      <c r="C115" s="115"/>
      <c r="D115" s="72">
        <v>-0.8744247206</v>
      </c>
      <c r="E115" s="73">
        <v>-0.0526172548</v>
      </c>
      <c r="F115" s="145"/>
      <c r="G115" s="145"/>
    </row>
    <row r="116" spans="1:7" ht="12">
      <c r="A116" s="158" t="s">
        <v>133</v>
      </c>
      <c r="B116" s="159"/>
      <c r="C116" s="165"/>
      <c r="D116" s="163">
        <v>-4.3300449047</v>
      </c>
      <c r="E116" s="164">
        <v>-5.592673047200001</v>
      </c>
      <c r="F116" s="145"/>
      <c r="G116" s="145"/>
    </row>
    <row r="117" spans="1:7" ht="12">
      <c r="A117" s="115"/>
      <c r="B117" s="116"/>
      <c r="C117" s="115"/>
      <c r="D117" s="115"/>
      <c r="E117" s="115"/>
      <c r="F117" s="145"/>
      <c r="G117" s="145"/>
    </row>
    <row r="118" spans="1:7" ht="12" customHeight="1">
      <c r="A118" s="115"/>
      <c r="B118" s="116"/>
      <c r="C118" s="115"/>
      <c r="D118" s="115"/>
      <c r="E118" s="115"/>
      <c r="F118" s="115"/>
      <c r="G118" s="115"/>
    </row>
    <row r="119" spans="1:7" ht="15">
      <c r="A119" s="143" t="s">
        <v>135</v>
      </c>
      <c r="B119" s="755"/>
      <c r="C119" s="144"/>
      <c r="D119" s="144"/>
      <c r="E119" s="105"/>
      <c r="F119" s="145"/>
      <c r="G119" s="145"/>
    </row>
    <row r="120" spans="1:7" ht="15">
      <c r="A120" s="143"/>
      <c r="B120" s="71"/>
      <c r="C120" s="144"/>
      <c r="D120" s="144"/>
      <c r="E120" s="105"/>
      <c r="F120" s="145"/>
      <c r="G120" s="145"/>
    </row>
    <row r="121" spans="1:7" ht="15">
      <c r="A121" s="712"/>
      <c r="B121" s="58"/>
      <c r="C121" s="713"/>
      <c r="D121" s="713"/>
      <c r="E121" s="714"/>
      <c r="F121" s="714"/>
      <c r="G121" s="60"/>
    </row>
    <row r="122" spans="1:7" ht="12">
      <c r="A122" s="715"/>
      <c r="B122" s="146"/>
      <c r="C122" s="716"/>
      <c r="D122" s="716"/>
      <c r="E122" s="147"/>
      <c r="F122" s="716"/>
      <c r="G122" s="717"/>
    </row>
    <row r="123" spans="1:7" ht="12">
      <c r="A123" s="148" t="s">
        <v>4</v>
      </c>
      <c r="B123" s="149"/>
      <c r="C123" s="161"/>
      <c r="D123" s="161"/>
      <c r="E123" s="167" t="s">
        <v>771</v>
      </c>
      <c r="F123" s="153"/>
      <c r="G123" s="809" t="s">
        <v>731</v>
      </c>
    </row>
    <row r="124" spans="1:7" ht="12">
      <c r="A124" s="155"/>
      <c r="B124" s="112"/>
      <c r="C124" s="156"/>
      <c r="D124" s="156"/>
      <c r="E124" s="157"/>
      <c r="F124" s="105"/>
      <c r="G124" s="106"/>
    </row>
    <row r="125" spans="1:7" ht="12">
      <c r="A125" s="70" t="s">
        <v>55</v>
      </c>
      <c r="B125" s="71"/>
      <c r="C125" s="72"/>
      <c r="D125" s="72"/>
      <c r="E125" s="73">
        <v>108727.404</v>
      </c>
      <c r="F125" s="72"/>
      <c r="G125" s="73">
        <v>109859.887</v>
      </c>
    </row>
    <row r="126" spans="1:7" ht="12">
      <c r="A126" s="70" t="s">
        <v>156</v>
      </c>
      <c r="B126" s="71"/>
      <c r="C126" s="72"/>
      <c r="D126" s="72"/>
      <c r="E126" s="73">
        <v>39843.457</v>
      </c>
      <c r="F126" s="72"/>
      <c r="G126" s="73">
        <v>39812.443</v>
      </c>
    </row>
    <row r="127" spans="1:7" ht="12">
      <c r="A127" s="74" t="s">
        <v>54</v>
      </c>
      <c r="B127" s="75"/>
      <c r="C127" s="76"/>
      <c r="D127" s="76"/>
      <c r="E127" s="77">
        <v>5261.242999999988</v>
      </c>
      <c r="F127" s="76"/>
      <c r="G127" s="77">
        <v>5141.775999999971</v>
      </c>
    </row>
    <row r="128" spans="1:7" ht="12">
      <c r="A128" s="78" t="s">
        <v>637</v>
      </c>
      <c r="B128" s="79"/>
      <c r="C128" s="80"/>
      <c r="D128" s="80"/>
      <c r="E128" s="81">
        <v>153832.104</v>
      </c>
      <c r="F128" s="80"/>
      <c r="G128" s="81">
        <v>154814.106</v>
      </c>
    </row>
    <row r="129" spans="1:7" ht="12">
      <c r="A129" s="84" t="s">
        <v>157</v>
      </c>
      <c r="B129" s="85"/>
      <c r="C129" s="76"/>
      <c r="D129" s="76"/>
      <c r="E129" s="77">
        <v>2014.427</v>
      </c>
      <c r="F129" s="76"/>
      <c r="G129" s="77">
        <v>1998.849</v>
      </c>
    </row>
    <row r="130" spans="1:7" ht="12">
      <c r="A130" s="168" t="s">
        <v>595</v>
      </c>
      <c r="B130" s="169"/>
      <c r="C130" s="170"/>
      <c r="D130" s="170"/>
      <c r="E130" s="171">
        <v>155846.531</v>
      </c>
      <c r="F130" s="170"/>
      <c r="G130" s="171">
        <v>156812.955</v>
      </c>
    </row>
    <row r="131" spans="1:7" ht="15.75" customHeight="1">
      <c r="A131" s="252"/>
      <c r="B131" s="79"/>
      <c r="C131" s="101"/>
      <c r="D131" s="101"/>
      <c r="E131" s="101"/>
      <c r="F131" s="101"/>
      <c r="G131" s="101"/>
    </row>
    <row r="132" spans="1:6" ht="15.75" customHeight="1">
      <c r="A132" s="252"/>
      <c r="B132" s="79"/>
      <c r="C132" s="101"/>
      <c r="D132" s="101"/>
      <c r="E132" s="101"/>
      <c r="F132" s="101"/>
    </row>
    <row r="133" spans="1:6" ht="15">
      <c r="A133" s="563" t="s">
        <v>637</v>
      </c>
      <c r="B133" s="58"/>
      <c r="C133" s="713"/>
      <c r="D133" s="713"/>
      <c r="E133" s="714"/>
      <c r="F133" s="60"/>
    </row>
    <row r="134" spans="1:6" ht="12">
      <c r="A134" s="715"/>
      <c r="B134" s="146"/>
      <c r="C134" s="716"/>
      <c r="D134" s="716"/>
      <c r="E134" s="716"/>
      <c r="F134" s="717"/>
    </row>
    <row r="135" spans="1:6" ht="12">
      <c r="A135" s="148" t="s">
        <v>4</v>
      </c>
      <c r="B135" s="736"/>
      <c r="C135" s="737" t="s">
        <v>62</v>
      </c>
      <c r="D135" s="737" t="s">
        <v>63</v>
      </c>
      <c r="E135" s="737" t="s">
        <v>156</v>
      </c>
      <c r="F135" s="738" t="s">
        <v>133</v>
      </c>
    </row>
    <row r="136" spans="1:6" ht="12">
      <c r="A136" s="78"/>
      <c r="B136" s="79"/>
      <c r="C136" s="172"/>
      <c r="D136" s="172"/>
      <c r="E136" s="172"/>
      <c r="F136" s="465"/>
    </row>
    <row r="137" spans="1:6" ht="12">
      <c r="A137" s="88" t="s">
        <v>158</v>
      </c>
      <c r="B137" s="79"/>
      <c r="C137" s="91">
        <v>1037.6962325719</v>
      </c>
      <c r="D137" s="91">
        <v>577.9593552028</v>
      </c>
      <c r="E137" s="91">
        <v>0</v>
      </c>
      <c r="F137" s="268">
        <v>1615.6555877747</v>
      </c>
    </row>
    <row r="138" spans="1:6" ht="12">
      <c r="A138" s="88" t="s">
        <v>221</v>
      </c>
      <c r="B138" s="79"/>
      <c r="C138" s="91">
        <v>99150.3501806107</v>
      </c>
      <c r="D138" s="91">
        <v>2125.8245530016998</v>
      </c>
      <c r="E138" s="91">
        <v>0</v>
      </c>
      <c r="F138" s="268">
        <v>101276.1747336124</v>
      </c>
    </row>
    <row r="139" spans="1:6" ht="12">
      <c r="A139" s="88" t="s">
        <v>475</v>
      </c>
      <c r="B139" s="79"/>
      <c r="C139" s="91">
        <v>7368.8421995193</v>
      </c>
      <c r="D139" s="91">
        <v>333.9529310265</v>
      </c>
      <c r="E139" s="91">
        <v>0</v>
      </c>
      <c r="F139" s="268">
        <v>7702.7951305458</v>
      </c>
    </row>
    <row r="140" spans="1:6" ht="12">
      <c r="A140" s="88" t="s">
        <v>606</v>
      </c>
      <c r="B140" s="79"/>
      <c r="C140" s="91">
        <v>0</v>
      </c>
      <c r="D140" s="91">
        <v>0</v>
      </c>
      <c r="E140" s="91">
        <v>34210.939292027004</v>
      </c>
      <c r="F140" s="268">
        <v>34210.939292027004</v>
      </c>
    </row>
    <row r="141" spans="1:6" ht="12">
      <c r="A141" s="88" t="s">
        <v>59</v>
      </c>
      <c r="B141" s="79"/>
      <c r="C141" s="91">
        <v>0</v>
      </c>
      <c r="D141" s="91">
        <v>0</v>
      </c>
      <c r="E141" s="91">
        <v>3230.041911</v>
      </c>
      <c r="F141" s="268">
        <v>3230.041911</v>
      </c>
    </row>
    <row r="142" spans="1:6" ht="12">
      <c r="A142" s="88" t="s">
        <v>60</v>
      </c>
      <c r="B142" s="79"/>
      <c r="C142" s="91">
        <v>0</v>
      </c>
      <c r="D142" s="91">
        <v>0</v>
      </c>
      <c r="E142" s="91">
        <v>140.6585336376</v>
      </c>
      <c r="F142" s="268">
        <v>140.6585336376</v>
      </c>
    </row>
    <row r="143" spans="1:6" ht="12">
      <c r="A143" s="88" t="s">
        <v>61</v>
      </c>
      <c r="B143" s="79"/>
      <c r="C143" s="91">
        <v>0</v>
      </c>
      <c r="D143" s="91">
        <v>0</v>
      </c>
      <c r="E143" s="91">
        <v>2161.6270868703</v>
      </c>
      <c r="F143" s="268">
        <v>2161.6270868703</v>
      </c>
    </row>
    <row r="144" spans="1:6" ht="12">
      <c r="A144" s="93" t="s">
        <v>132</v>
      </c>
      <c r="B144" s="94"/>
      <c r="C144" s="195">
        <v>1170.5152582598</v>
      </c>
      <c r="D144" s="195">
        <v>2223.5057657059997</v>
      </c>
      <c r="E144" s="195">
        <v>100.19037826369998</v>
      </c>
      <c r="F144" s="173">
        <v>3494.2114022295</v>
      </c>
    </row>
    <row r="145" spans="1:6" ht="12">
      <c r="A145" s="783" t="s">
        <v>729</v>
      </c>
      <c r="B145" s="104"/>
      <c r="C145" s="466">
        <v>108727.4038709617</v>
      </c>
      <c r="D145" s="466">
        <v>5261.242604937</v>
      </c>
      <c r="E145" s="466">
        <v>39843.45720179861</v>
      </c>
      <c r="F145" s="467">
        <v>153832.1036776973</v>
      </c>
    </row>
    <row r="146" spans="1:6" ht="12">
      <c r="A146" s="82"/>
      <c r="B146" s="83"/>
      <c r="C146" s="156"/>
      <c r="D146" s="156"/>
      <c r="E146" s="172"/>
      <c r="F146" s="465"/>
    </row>
    <row r="147" spans="1:6" ht="12">
      <c r="A147" s="82"/>
      <c r="B147" s="83"/>
      <c r="C147" s="156"/>
      <c r="D147" s="156"/>
      <c r="E147" s="172"/>
      <c r="F147" s="465"/>
    </row>
    <row r="148" spans="1:6" ht="12">
      <c r="A148" s="78"/>
      <c r="B148" s="79"/>
      <c r="C148" s="172" t="s">
        <v>62</v>
      </c>
      <c r="D148" s="172" t="s">
        <v>63</v>
      </c>
      <c r="E148" s="172" t="s">
        <v>156</v>
      </c>
      <c r="F148" s="465" t="s">
        <v>133</v>
      </c>
    </row>
    <row r="149" spans="1:6" ht="12">
      <c r="A149" s="78"/>
      <c r="B149" s="79"/>
      <c r="C149" s="172"/>
      <c r="D149" s="172"/>
      <c r="E149" s="172"/>
      <c r="F149" s="465"/>
    </row>
    <row r="150" spans="1:6" ht="12">
      <c r="A150" s="88" t="s">
        <v>158</v>
      </c>
      <c r="B150" s="79"/>
      <c r="C150" s="91">
        <v>824.0910966954999</v>
      </c>
      <c r="D150" s="91">
        <v>490.3510057572</v>
      </c>
      <c r="E150" s="91">
        <v>0</v>
      </c>
      <c r="F150" s="268">
        <v>1314.4421024527</v>
      </c>
    </row>
    <row r="151" spans="1:6" ht="12">
      <c r="A151" s="88" t="s">
        <v>221</v>
      </c>
      <c r="B151" s="79"/>
      <c r="C151" s="91">
        <v>101053.71415417001</v>
      </c>
      <c r="D151" s="91">
        <v>2114.9764996270997</v>
      </c>
      <c r="E151" s="91">
        <v>0</v>
      </c>
      <c r="F151" s="268">
        <v>103168.69065379711</v>
      </c>
    </row>
    <row r="152" spans="1:6" ht="12">
      <c r="A152" s="88" t="s">
        <v>475</v>
      </c>
      <c r="B152" s="79"/>
      <c r="C152" s="91">
        <v>6775.9027133194</v>
      </c>
      <c r="D152" s="91">
        <v>317.4611795752</v>
      </c>
      <c r="E152" s="91">
        <v>0</v>
      </c>
      <c r="F152" s="268">
        <v>7093.3638928946</v>
      </c>
    </row>
    <row r="153" spans="1:6" ht="12">
      <c r="A153" s="88" t="s">
        <v>606</v>
      </c>
      <c r="B153" s="79"/>
      <c r="C153" s="91">
        <v>0</v>
      </c>
      <c r="D153" s="91">
        <v>0</v>
      </c>
      <c r="E153" s="91">
        <v>34205.603323427</v>
      </c>
      <c r="F153" s="268">
        <v>34205.603323427</v>
      </c>
    </row>
    <row r="154" spans="1:6" ht="12">
      <c r="A154" s="88" t="s">
        <v>59</v>
      </c>
      <c r="B154" s="79"/>
      <c r="C154" s="91">
        <v>0</v>
      </c>
      <c r="D154" s="91">
        <v>0</v>
      </c>
      <c r="E154" s="91">
        <v>3166.227615</v>
      </c>
      <c r="F154" s="268">
        <v>3166.227615</v>
      </c>
    </row>
    <row r="155" spans="1:6" ht="12">
      <c r="A155" s="88" t="s">
        <v>60</v>
      </c>
      <c r="B155" s="79"/>
      <c r="C155" s="91">
        <v>0</v>
      </c>
      <c r="D155" s="91">
        <v>0</v>
      </c>
      <c r="E155" s="91">
        <v>129.4396539956</v>
      </c>
      <c r="F155" s="268">
        <v>129.4396539956</v>
      </c>
    </row>
    <row r="156" spans="1:6" ht="12">
      <c r="A156" s="88" t="s">
        <v>61</v>
      </c>
      <c r="B156" s="79"/>
      <c r="C156" s="91">
        <v>0</v>
      </c>
      <c r="D156" s="91">
        <v>0</v>
      </c>
      <c r="E156" s="91">
        <v>2207.0559382273</v>
      </c>
      <c r="F156" s="268">
        <v>2207.0559382273</v>
      </c>
    </row>
    <row r="157" spans="1:6" ht="12">
      <c r="A157" s="93" t="s">
        <v>132</v>
      </c>
      <c r="B157" s="94"/>
      <c r="C157" s="195">
        <v>1206.1788880556</v>
      </c>
      <c r="D157" s="195">
        <v>2218.9881899743</v>
      </c>
      <c r="E157" s="195">
        <v>104.11626715099999</v>
      </c>
      <c r="F157" s="173">
        <v>3529.2833451809</v>
      </c>
    </row>
    <row r="158" spans="1:6" ht="12">
      <c r="A158" s="783" t="s">
        <v>684</v>
      </c>
      <c r="B158" s="104"/>
      <c r="C158" s="466">
        <v>109859.88685224051</v>
      </c>
      <c r="D158" s="466">
        <v>5141.776874933799</v>
      </c>
      <c r="E158" s="466">
        <v>39812.4427978009</v>
      </c>
      <c r="F158" s="467">
        <v>154814.10652497524</v>
      </c>
    </row>
    <row r="159" spans="1:6" ht="12">
      <c r="A159" s="108"/>
      <c r="B159" s="83"/>
      <c r="C159" s="156"/>
      <c r="D159" s="156"/>
      <c r="E159" s="172"/>
      <c r="F159" s="172"/>
    </row>
    <row r="160" spans="1:7" ht="12" customHeight="1">
      <c r="A160" s="108"/>
      <c r="B160" s="83"/>
      <c r="C160" s="156"/>
      <c r="D160" s="156"/>
      <c r="E160" s="156"/>
      <c r="F160" s="172"/>
      <c r="G160" s="172"/>
    </row>
    <row r="161" spans="1:7" ht="15">
      <c r="A161" s="143" t="s">
        <v>139</v>
      </c>
      <c r="B161" s="71"/>
      <c r="C161" s="144"/>
      <c r="D161" s="144"/>
      <c r="E161" s="105"/>
      <c r="F161" s="145"/>
      <c r="G161" s="145"/>
    </row>
    <row r="162" spans="1:7" ht="15">
      <c r="A162" s="143"/>
      <c r="B162" s="71"/>
      <c r="C162" s="144"/>
      <c r="D162" s="144"/>
      <c r="E162" s="105"/>
      <c r="F162" s="145"/>
      <c r="G162" s="145"/>
    </row>
    <row r="163" spans="1:7" ht="15">
      <c r="A163" s="712"/>
      <c r="B163" s="58"/>
      <c r="C163" s="713"/>
      <c r="D163" s="713"/>
      <c r="E163" s="121"/>
      <c r="F163" s="714"/>
      <c r="G163" s="60"/>
    </row>
    <row r="164" spans="1:7" ht="12">
      <c r="A164" s="715"/>
      <c r="B164" s="146"/>
      <c r="C164" s="716"/>
      <c r="D164" s="716"/>
      <c r="E164" s="147"/>
      <c r="F164" s="716"/>
      <c r="G164" s="717"/>
    </row>
    <row r="165" spans="1:7" ht="12">
      <c r="A165" s="148" t="s">
        <v>4</v>
      </c>
      <c r="B165" s="149"/>
      <c r="C165" s="161"/>
      <c r="D165" s="161"/>
      <c r="E165" s="167" t="s">
        <v>771</v>
      </c>
      <c r="F165" s="153"/>
      <c r="G165" s="154" t="s">
        <v>731</v>
      </c>
    </row>
    <row r="166" spans="1:7" ht="12">
      <c r="A166" s="770"/>
      <c r="B166" s="112"/>
      <c r="C166" s="156"/>
      <c r="D166" s="156"/>
      <c r="E166" s="157"/>
      <c r="F166" s="105"/>
      <c r="G166" s="106"/>
    </row>
    <row r="167" spans="1:7" ht="12">
      <c r="A167" s="70" t="s">
        <v>158</v>
      </c>
      <c r="B167" s="71"/>
      <c r="C167" s="72"/>
      <c r="D167" s="72"/>
      <c r="E167" s="73">
        <v>25712.323</v>
      </c>
      <c r="F167" s="72"/>
      <c r="G167" s="73">
        <v>25492.329</v>
      </c>
    </row>
    <row r="168" spans="1:7" ht="12">
      <c r="A168" s="88" t="s">
        <v>221</v>
      </c>
      <c r="B168" s="71"/>
      <c r="C168" s="72"/>
      <c r="D168" s="72"/>
      <c r="E168" s="73">
        <v>30190.196</v>
      </c>
      <c r="F168" s="72"/>
      <c r="G168" s="73">
        <v>30305.421</v>
      </c>
    </row>
    <row r="169" spans="1:7" ht="12">
      <c r="A169" s="70" t="s">
        <v>64</v>
      </c>
      <c r="B169" s="71"/>
      <c r="C169" s="72"/>
      <c r="D169" s="72"/>
      <c r="E169" s="73">
        <v>1190.8040442875</v>
      </c>
      <c r="F169" s="72"/>
      <c r="G169" s="73">
        <v>1230.9586089472</v>
      </c>
    </row>
    <row r="170" spans="1:7" ht="12">
      <c r="A170" s="70" t="s">
        <v>60</v>
      </c>
      <c r="B170" s="71"/>
      <c r="C170" s="72"/>
      <c r="D170" s="72"/>
      <c r="E170" s="73">
        <v>2352.8127845915997</v>
      </c>
      <c r="F170" s="72"/>
      <c r="G170" s="73">
        <v>2950.7183782781</v>
      </c>
    </row>
    <row r="171" spans="1:7" ht="12">
      <c r="A171" s="70" t="s">
        <v>472</v>
      </c>
      <c r="B171" s="71"/>
      <c r="C171" s="72"/>
      <c r="D171" s="72"/>
      <c r="E171" s="73">
        <v>143332.087</v>
      </c>
      <c r="F171" s="72"/>
      <c r="G171" s="73">
        <v>140077.414</v>
      </c>
    </row>
    <row r="172" spans="1:7" ht="12">
      <c r="A172" s="74" t="s">
        <v>132</v>
      </c>
      <c r="B172" s="75"/>
      <c r="C172" s="76"/>
      <c r="D172" s="76"/>
      <c r="E172" s="77">
        <v>2835.1314280694996</v>
      </c>
      <c r="F172" s="76"/>
      <c r="G172" s="77">
        <v>2867.608374633</v>
      </c>
    </row>
    <row r="173" spans="1:7" ht="16.5" customHeight="1">
      <c r="A173" s="155" t="s">
        <v>65</v>
      </c>
      <c r="B173" s="71"/>
      <c r="C173" s="72"/>
      <c r="D173" s="72"/>
      <c r="E173" s="73"/>
      <c r="F173" s="72"/>
      <c r="G173" s="73"/>
    </row>
    <row r="174" spans="1:7" ht="12">
      <c r="A174" s="289" t="s">
        <v>66</v>
      </c>
      <c r="B174" s="79"/>
      <c r="C174" s="80"/>
      <c r="D174" s="80"/>
      <c r="E174" s="81">
        <v>205613.3536313555</v>
      </c>
      <c r="F174" s="80"/>
      <c r="G174" s="81">
        <v>202924.4493618583</v>
      </c>
    </row>
    <row r="175" spans="1:7" ht="12">
      <c r="A175" s="84" t="s">
        <v>67</v>
      </c>
      <c r="B175" s="85"/>
      <c r="C175" s="76"/>
      <c r="D175" s="76"/>
      <c r="E175" s="77">
        <v>680.8267859019</v>
      </c>
      <c r="F175" s="76"/>
      <c r="G175" s="77">
        <v>686.005</v>
      </c>
    </row>
    <row r="176" spans="1:7" ht="12">
      <c r="A176" s="168" t="s">
        <v>68</v>
      </c>
      <c r="B176" s="169"/>
      <c r="C176" s="170"/>
      <c r="D176" s="170"/>
      <c r="E176" s="171">
        <v>206294.18041725742</v>
      </c>
      <c r="F176" s="170"/>
      <c r="G176" s="171">
        <v>203610.4543618583</v>
      </c>
    </row>
    <row r="177" spans="1:7" ht="12">
      <c r="A177" s="115"/>
      <c r="B177" s="116"/>
      <c r="C177" s="115"/>
      <c r="D177" s="115"/>
      <c r="E177" s="115"/>
      <c r="F177" s="115"/>
      <c r="G177" s="115"/>
    </row>
    <row r="178" spans="1:7" ht="12" customHeight="1">
      <c r="A178" s="108"/>
      <c r="B178" s="83"/>
      <c r="C178" s="156"/>
      <c r="D178" s="156"/>
      <c r="E178" s="156"/>
      <c r="F178" s="172"/>
      <c r="G178" s="172"/>
    </row>
    <row r="179" spans="1:7" ht="15">
      <c r="A179" s="143" t="s">
        <v>45</v>
      </c>
      <c r="B179" s="71"/>
      <c r="C179" s="144"/>
      <c r="D179" s="144"/>
      <c r="E179" s="144"/>
      <c r="F179" s="145"/>
      <c r="G179" s="145"/>
    </row>
    <row r="180" spans="1:7" ht="15">
      <c r="A180" s="143"/>
      <c r="B180" s="71"/>
      <c r="C180" s="144"/>
      <c r="D180" s="144"/>
      <c r="E180" s="144"/>
      <c r="F180" s="145"/>
      <c r="G180" s="145"/>
    </row>
    <row r="181" spans="1:7" ht="15">
      <c r="A181" s="712"/>
      <c r="B181" s="58"/>
      <c r="C181" s="713"/>
      <c r="D181" s="713"/>
      <c r="E181" s="713"/>
      <c r="F181" s="714"/>
      <c r="G181" s="60"/>
    </row>
    <row r="182" spans="1:7" ht="12">
      <c r="A182" s="715"/>
      <c r="B182" s="146"/>
      <c r="C182" s="716"/>
      <c r="D182" s="716"/>
      <c r="E182" s="716" t="s">
        <v>551</v>
      </c>
      <c r="F182" s="716"/>
      <c r="G182" s="717"/>
    </row>
    <row r="183" spans="1:7" ht="12">
      <c r="A183" s="148" t="s">
        <v>4</v>
      </c>
      <c r="B183" s="149"/>
      <c r="C183" s="161"/>
      <c r="D183" s="161"/>
      <c r="E183" s="167" t="s">
        <v>771</v>
      </c>
      <c r="F183" s="153"/>
      <c r="G183" s="154" t="s">
        <v>731</v>
      </c>
    </row>
    <row r="184" spans="1:7" ht="12">
      <c r="A184" s="155"/>
      <c r="B184" s="112"/>
      <c r="C184" s="156"/>
      <c r="D184" s="156"/>
      <c r="E184" s="157"/>
      <c r="F184" s="105"/>
      <c r="G184" s="106"/>
    </row>
    <row r="185" spans="1:7" ht="12">
      <c r="A185" s="70" t="s">
        <v>70</v>
      </c>
      <c r="B185" s="71"/>
      <c r="C185" s="72"/>
      <c r="D185" s="72"/>
      <c r="E185" s="73">
        <v>347.314506265</v>
      </c>
      <c r="F185" s="72"/>
      <c r="G185" s="73">
        <v>294.4905258665</v>
      </c>
    </row>
    <row r="186" spans="1:7" ht="12">
      <c r="A186" s="70" t="s">
        <v>71</v>
      </c>
      <c r="B186" s="71"/>
      <c r="C186" s="72"/>
      <c r="D186" s="72"/>
      <c r="E186" s="73">
        <v>1338.3048154376004</v>
      </c>
      <c r="F186" s="72"/>
      <c r="G186" s="73">
        <v>1399.2491040073999</v>
      </c>
    </row>
    <row r="187" spans="1:7" ht="12">
      <c r="A187" s="70" t="s">
        <v>652</v>
      </c>
      <c r="B187" s="71"/>
      <c r="C187" s="72"/>
      <c r="D187" s="72"/>
      <c r="E187" s="73">
        <v>61.818119277900024</v>
      </c>
      <c r="F187" s="72"/>
      <c r="G187" s="73">
        <v>64.0806957716</v>
      </c>
    </row>
    <row r="188" spans="1:7" ht="12">
      <c r="A188" s="70" t="s">
        <v>72</v>
      </c>
      <c r="B188" s="71"/>
      <c r="C188" s="72"/>
      <c r="D188" s="72"/>
      <c r="E188" s="73">
        <v>52.66194002650003</v>
      </c>
      <c r="F188" s="72"/>
      <c r="G188" s="73">
        <v>50.46205231379997</v>
      </c>
    </row>
    <row r="189" spans="1:7" ht="12">
      <c r="A189" s="84" t="s">
        <v>132</v>
      </c>
      <c r="B189" s="85"/>
      <c r="C189" s="76"/>
      <c r="D189" s="76"/>
      <c r="E189" s="77">
        <v>41.0844154691</v>
      </c>
      <c r="F189" s="76"/>
      <c r="G189" s="77">
        <v>11.998387319900008</v>
      </c>
    </row>
    <row r="190" spans="1:7" ht="12">
      <c r="A190" s="168" t="s">
        <v>69</v>
      </c>
      <c r="B190" s="169"/>
      <c r="C190" s="170"/>
      <c r="D190" s="170"/>
      <c r="E190" s="171">
        <v>1841.1837964761005</v>
      </c>
      <c r="F190" s="170"/>
      <c r="G190" s="171">
        <v>1820.2807652792</v>
      </c>
    </row>
    <row r="191" spans="1:7" ht="12">
      <c r="A191" s="115"/>
      <c r="B191" s="116"/>
      <c r="C191" s="115"/>
      <c r="D191" s="115"/>
      <c r="E191" s="115"/>
      <c r="F191" s="115"/>
      <c r="G191" s="115"/>
    </row>
    <row r="192" spans="1:7" ht="12" customHeight="1">
      <c r="A192" s="115"/>
      <c r="B192" s="116"/>
      <c r="C192" s="115"/>
      <c r="D192" s="115"/>
      <c r="E192" s="115"/>
      <c r="F192" s="115"/>
      <c r="G192" s="115"/>
    </row>
    <row r="193" spans="1:7" ht="15">
      <c r="A193" s="143" t="s">
        <v>598</v>
      </c>
      <c r="B193" s="71"/>
      <c r="C193" s="144"/>
      <c r="D193" s="144"/>
      <c r="E193" s="105"/>
      <c r="F193" s="145"/>
      <c r="G193" s="145"/>
    </row>
    <row r="194" spans="1:7" ht="15">
      <c r="A194" s="143"/>
      <c r="B194" s="71"/>
      <c r="C194" s="144"/>
      <c r="D194" s="144"/>
      <c r="E194" s="105"/>
      <c r="F194" s="145"/>
      <c r="G194" s="145"/>
    </row>
    <row r="195" spans="1:7" ht="15">
      <c r="A195" s="712"/>
      <c r="B195" s="58"/>
      <c r="C195" s="713"/>
      <c r="D195" s="713"/>
      <c r="E195" s="121"/>
      <c r="F195" s="714"/>
      <c r="G195" s="60"/>
    </row>
    <row r="196" spans="1:7" ht="12">
      <c r="A196" s="715"/>
      <c r="B196" s="146"/>
      <c r="C196" s="716"/>
      <c r="D196" s="716"/>
      <c r="E196" s="147"/>
      <c r="F196" s="716"/>
      <c r="G196" s="717"/>
    </row>
    <row r="197" spans="1:7" ht="12">
      <c r="A197" s="148" t="s">
        <v>4</v>
      </c>
      <c r="B197" s="149"/>
      <c r="C197" s="161"/>
      <c r="D197" s="161"/>
      <c r="E197" s="167" t="s">
        <v>771</v>
      </c>
      <c r="F197" s="153"/>
      <c r="G197" s="154" t="s">
        <v>731</v>
      </c>
    </row>
    <row r="198" spans="1:7" ht="12">
      <c r="A198" s="155"/>
      <c r="B198" s="112"/>
      <c r="C198" s="156"/>
      <c r="D198" s="156"/>
      <c r="E198" s="157"/>
      <c r="F198" s="105"/>
      <c r="G198" s="106"/>
    </row>
    <row r="199" spans="1:7" ht="12">
      <c r="A199" s="832" t="s">
        <v>672</v>
      </c>
      <c r="B199" s="833"/>
      <c r="C199" s="833"/>
      <c r="D199" s="72"/>
      <c r="E199" s="134"/>
      <c r="F199" s="132"/>
      <c r="G199" s="134"/>
    </row>
    <row r="200" spans="1:7" ht="12">
      <c r="A200" s="174" t="s">
        <v>673</v>
      </c>
      <c r="B200" s="803"/>
      <c r="C200" s="803"/>
      <c r="D200" s="72"/>
      <c r="E200" s="73">
        <v>10900.5978391049</v>
      </c>
      <c r="F200" s="72"/>
      <c r="G200" s="73">
        <v>10881.7058116432</v>
      </c>
    </row>
    <row r="201" spans="1:7" ht="12">
      <c r="A201" s="70" t="s">
        <v>266</v>
      </c>
      <c r="B201" s="803"/>
      <c r="C201" s="803"/>
      <c r="D201" s="72"/>
      <c r="E201" s="73">
        <v>53.6995138371</v>
      </c>
      <c r="F201" s="72"/>
      <c r="G201" s="73">
        <v>60.0995449353</v>
      </c>
    </row>
    <row r="202" spans="1:7" ht="12">
      <c r="A202" s="832" t="s">
        <v>73</v>
      </c>
      <c r="B202" s="833"/>
      <c r="C202" s="833"/>
      <c r="D202" s="72"/>
      <c r="E202" s="73">
        <v>480.5666326241</v>
      </c>
      <c r="F202" s="72"/>
      <c r="G202" s="73">
        <v>481.0888210558</v>
      </c>
    </row>
    <row r="203" spans="1:7" ht="12">
      <c r="A203" s="168" t="s">
        <v>599</v>
      </c>
      <c r="B203" s="169"/>
      <c r="C203" s="175"/>
      <c r="D203" s="170"/>
      <c r="E203" s="171">
        <v>11434.8639855661</v>
      </c>
      <c r="F203" s="170"/>
      <c r="G203" s="171">
        <v>11422.894177634298</v>
      </c>
    </row>
    <row r="205" spans="1:7" ht="12">
      <c r="A205" s="115"/>
      <c r="B205" s="116"/>
      <c r="C205" s="115"/>
      <c r="D205" s="115"/>
      <c r="E205" s="115"/>
      <c r="F205" s="115"/>
      <c r="G205" s="115"/>
    </row>
    <row r="206" spans="1:7" ht="15">
      <c r="A206" s="143" t="s">
        <v>305</v>
      </c>
      <c r="B206" s="71"/>
      <c r="C206" s="144"/>
      <c r="D206" s="144"/>
      <c r="E206" s="105"/>
      <c r="F206" s="145"/>
      <c r="G206" s="145"/>
    </row>
    <row r="207" spans="1:7" ht="15">
      <c r="A207" s="143"/>
      <c r="B207" s="71"/>
      <c r="C207" s="144"/>
      <c r="D207" s="144"/>
      <c r="E207" s="105"/>
      <c r="F207" s="145"/>
      <c r="G207" s="145"/>
    </row>
    <row r="208" spans="1:7" ht="16.5" customHeight="1">
      <c r="A208" s="712"/>
      <c r="B208" s="58"/>
      <c r="C208" s="713"/>
      <c r="D208" s="713"/>
      <c r="E208" s="121"/>
      <c r="F208" s="714"/>
      <c r="G208" s="60"/>
    </row>
    <row r="209" spans="1:7" ht="12">
      <c r="A209" s="715"/>
      <c r="B209" s="146"/>
      <c r="C209" s="716"/>
      <c r="D209" s="716"/>
      <c r="E209" s="147"/>
      <c r="F209" s="716"/>
      <c r="G209" s="717"/>
    </row>
    <row r="210" spans="1:7" ht="15" customHeight="1">
      <c r="A210" s="148" t="s">
        <v>4</v>
      </c>
      <c r="B210" s="149"/>
      <c r="C210" s="161"/>
      <c r="D210" s="161"/>
      <c r="E210" s="167" t="s">
        <v>771</v>
      </c>
      <c r="F210" s="153"/>
      <c r="G210" s="154" t="s">
        <v>731</v>
      </c>
    </row>
    <row r="211" spans="1:7" ht="12">
      <c r="A211" s="155"/>
      <c r="B211" s="112"/>
      <c r="C211" s="156"/>
      <c r="D211" s="156"/>
      <c r="E211" s="157"/>
      <c r="F211" s="105"/>
      <c r="G211" s="106"/>
    </row>
    <row r="212" spans="1:7" ht="12">
      <c r="A212" s="70" t="s">
        <v>74</v>
      </c>
      <c r="B212" s="71"/>
      <c r="C212" s="72"/>
      <c r="D212" s="72"/>
      <c r="E212" s="73">
        <v>319.14851400000003</v>
      </c>
      <c r="F212" s="72"/>
      <c r="G212" s="73">
        <v>319.14851400000003</v>
      </c>
    </row>
    <row r="213" spans="1:7" ht="12">
      <c r="A213" s="84" t="s">
        <v>75</v>
      </c>
      <c r="B213" s="85"/>
      <c r="C213" s="76"/>
      <c r="D213" s="76"/>
      <c r="E213" s="77">
        <v>7873.4129809999995</v>
      </c>
      <c r="F213" s="76"/>
      <c r="G213" s="77">
        <v>7873.4129809999995</v>
      </c>
    </row>
    <row r="214" spans="1:7" ht="12">
      <c r="A214" s="168" t="s">
        <v>76</v>
      </c>
      <c r="B214" s="169"/>
      <c r="C214" s="170"/>
      <c r="D214" s="170"/>
      <c r="E214" s="171">
        <v>8192.561495</v>
      </c>
      <c r="F214" s="170"/>
      <c r="G214" s="171">
        <v>8192.561495</v>
      </c>
    </row>
    <row r="215" spans="1:7" ht="15.75" customHeight="1">
      <c r="A215" s="88"/>
      <c r="B215" s="116"/>
      <c r="C215" s="132"/>
      <c r="D215" s="132"/>
      <c r="E215" s="134"/>
      <c r="F215" s="132"/>
      <c r="G215" s="134"/>
    </row>
    <row r="216" spans="1:7" ht="12">
      <c r="A216" s="88"/>
      <c r="B216" s="116"/>
      <c r="C216" s="132"/>
      <c r="D216" s="132"/>
      <c r="E216" s="134"/>
      <c r="F216" s="132"/>
      <c r="G216" s="134"/>
    </row>
    <row r="217" spans="1:7" ht="12">
      <c r="A217" s="78" t="s">
        <v>74</v>
      </c>
      <c r="B217" s="116"/>
      <c r="C217" s="132"/>
      <c r="D217" s="132"/>
      <c r="E217" s="134"/>
      <c r="F217" s="132"/>
      <c r="G217" s="134"/>
    </row>
    <row r="218" spans="1:7" ht="12">
      <c r="A218" s="70" t="s">
        <v>77</v>
      </c>
      <c r="B218" s="71"/>
      <c r="C218" s="72"/>
      <c r="D218" s="72"/>
      <c r="E218" s="73">
        <v>319.148514</v>
      </c>
      <c r="F218" s="72"/>
      <c r="G218" s="73">
        <v>327.84707299999997</v>
      </c>
    </row>
    <row r="219" spans="1:7" ht="12">
      <c r="A219" s="70" t="s">
        <v>679</v>
      </c>
      <c r="B219" s="71"/>
      <c r="C219" s="72"/>
      <c r="D219" s="72"/>
      <c r="E219" s="73">
        <v>0</v>
      </c>
      <c r="F219" s="72"/>
      <c r="G219" s="73">
        <v>1.275426</v>
      </c>
    </row>
    <row r="220" spans="1:7" ht="12">
      <c r="A220" s="70" t="s">
        <v>678</v>
      </c>
      <c r="B220" s="71"/>
      <c r="C220" s="72"/>
      <c r="D220" s="72"/>
      <c r="E220" s="73">
        <v>0</v>
      </c>
      <c r="F220" s="72"/>
      <c r="G220" s="73">
        <v>-9.973984</v>
      </c>
    </row>
    <row r="221" spans="1:7" ht="12">
      <c r="A221" s="168" t="s">
        <v>78</v>
      </c>
      <c r="B221" s="169"/>
      <c r="C221" s="170"/>
      <c r="D221" s="170"/>
      <c r="E221" s="171">
        <v>319.148514</v>
      </c>
      <c r="F221" s="170"/>
      <c r="G221" s="171">
        <v>319.148514</v>
      </c>
    </row>
    <row r="222" spans="1:7" ht="12">
      <c r="A222" s="88"/>
      <c r="B222" s="116"/>
      <c r="C222" s="132"/>
      <c r="D222" s="132"/>
      <c r="E222" s="134"/>
      <c r="F222" s="132"/>
      <c r="G222" s="134"/>
    </row>
    <row r="223" spans="1:7" ht="12">
      <c r="A223" s="88"/>
      <c r="B223" s="116"/>
      <c r="C223" s="132"/>
      <c r="D223" s="132"/>
      <c r="E223" s="134"/>
      <c r="F223" s="132"/>
      <c r="G223" s="134"/>
    </row>
    <row r="224" spans="1:7" ht="12">
      <c r="A224" s="78" t="s">
        <v>75</v>
      </c>
      <c r="B224" s="116"/>
      <c r="C224" s="132"/>
      <c r="D224" s="132"/>
      <c r="E224" s="134"/>
      <c r="F224" s="132"/>
      <c r="G224" s="134"/>
    </row>
    <row r="225" spans="1:7" ht="12">
      <c r="A225" s="70" t="s">
        <v>77</v>
      </c>
      <c r="B225" s="71"/>
      <c r="C225" s="72"/>
      <c r="D225" s="72"/>
      <c r="E225" s="73">
        <v>7873.4129809999995</v>
      </c>
      <c r="F225" s="72"/>
      <c r="G225" s="73">
        <v>8059.2233080000005</v>
      </c>
    </row>
    <row r="226" spans="1:7" ht="12">
      <c r="A226" s="176" t="s">
        <v>311</v>
      </c>
      <c r="B226" s="85"/>
      <c r="C226" s="76"/>
      <c r="D226" s="76"/>
      <c r="E226" s="77">
        <v>0</v>
      </c>
      <c r="F226" s="76"/>
      <c r="G226" s="77">
        <v>-185.810328</v>
      </c>
    </row>
    <row r="227" spans="1:7" ht="12">
      <c r="A227" s="168" t="s">
        <v>78</v>
      </c>
      <c r="B227" s="169"/>
      <c r="C227" s="170"/>
      <c r="D227" s="170"/>
      <c r="E227" s="171">
        <v>7873.4129809999995</v>
      </c>
      <c r="F227" s="170"/>
      <c r="G227" s="171">
        <v>7873.4129809999995</v>
      </c>
    </row>
    <row r="228" spans="1:7" ht="12">
      <c r="A228" s="115"/>
      <c r="B228" s="116"/>
      <c r="C228" s="115"/>
      <c r="D228" s="115"/>
      <c r="E228" s="115"/>
      <c r="F228" s="115"/>
      <c r="G228" s="115"/>
    </row>
    <row r="229" spans="1:7" ht="12" customHeight="1">
      <c r="A229" s="115"/>
      <c r="B229" s="116"/>
      <c r="C229" s="115"/>
      <c r="D229" s="115"/>
      <c r="E229" s="115"/>
      <c r="F229" s="115"/>
      <c r="G229" s="115"/>
    </row>
    <row r="230" spans="1:7" ht="15">
      <c r="A230" s="143" t="s">
        <v>50</v>
      </c>
      <c r="B230" s="71"/>
      <c r="C230" s="144"/>
      <c r="D230" s="144"/>
      <c r="E230" s="105"/>
      <c r="F230" s="145"/>
      <c r="G230" s="145"/>
    </row>
    <row r="231" spans="1:7" ht="15">
      <c r="A231" s="143"/>
      <c r="B231" s="71"/>
      <c r="C231" s="144"/>
      <c r="D231" s="144"/>
      <c r="E231" s="105"/>
      <c r="F231" s="145"/>
      <c r="G231" s="145"/>
    </row>
    <row r="232" spans="1:7" ht="15">
      <c r="A232" s="712"/>
      <c r="B232" s="58"/>
      <c r="C232" s="713"/>
      <c r="D232" s="713"/>
      <c r="E232" s="121"/>
      <c r="F232" s="714"/>
      <c r="G232" s="60"/>
    </row>
    <row r="233" spans="1:7" ht="12">
      <c r="A233" s="715"/>
      <c r="B233" s="146"/>
      <c r="C233" s="716"/>
      <c r="D233" s="716"/>
      <c r="E233" s="147"/>
      <c r="F233" s="716"/>
      <c r="G233" s="717"/>
    </row>
    <row r="234" spans="1:7" ht="12">
      <c r="A234" s="148" t="s">
        <v>4</v>
      </c>
      <c r="B234" s="149"/>
      <c r="C234" s="161"/>
      <c r="D234" s="161"/>
      <c r="E234" s="167" t="s">
        <v>771</v>
      </c>
      <c r="F234" s="153"/>
      <c r="G234" s="154" t="s">
        <v>731</v>
      </c>
    </row>
    <row r="235" spans="1:7" ht="12">
      <c r="A235" s="155"/>
      <c r="B235" s="112"/>
      <c r="C235" s="156"/>
      <c r="D235" s="156"/>
      <c r="E235" s="157"/>
      <c r="F235" s="105"/>
      <c r="G235" s="106"/>
    </row>
    <row r="236" spans="1:7" ht="12">
      <c r="A236" s="70" t="s">
        <v>630</v>
      </c>
      <c r="B236" s="71"/>
      <c r="C236" s="72"/>
      <c r="D236" s="72"/>
      <c r="E236" s="73">
        <v>2373.0169846761</v>
      </c>
      <c r="F236" s="72"/>
      <c r="G236" s="73">
        <v>2386.4344603233003</v>
      </c>
    </row>
    <row r="237" spans="1:7" ht="12">
      <c r="A237" s="70" t="s">
        <v>631</v>
      </c>
      <c r="B237" s="71"/>
      <c r="C237" s="72"/>
      <c r="D237" s="72"/>
      <c r="E237" s="73">
        <v>12648.2945550082</v>
      </c>
      <c r="F237" s="72"/>
      <c r="G237" s="73">
        <v>10766.3070418471</v>
      </c>
    </row>
    <row r="238" spans="1:7" ht="12">
      <c r="A238" s="168" t="s">
        <v>79</v>
      </c>
      <c r="B238" s="169"/>
      <c r="C238" s="170"/>
      <c r="D238" s="170"/>
      <c r="E238" s="705">
        <v>15021.311539684299</v>
      </c>
      <c r="F238" s="170"/>
      <c r="G238" s="705">
        <v>13152.7415021704</v>
      </c>
    </row>
    <row r="240" ht="12">
      <c r="G240" s="647"/>
    </row>
    <row r="241" ht="12">
      <c r="G241" s="647"/>
    </row>
    <row r="242" ht="12">
      <c r="G242" s="704"/>
    </row>
  </sheetData>
  <sheetProtection/>
  <mergeCells count="2">
    <mergeCell ref="A199:C199"/>
    <mergeCell ref="A202:C202"/>
  </mergeCells>
  <conditionalFormatting sqref="A219:F219 B117:E117 B98:E100 A221:G238 A132:F159 A118:G131 A101:E116 A7:E97 A160:G218">
    <cfRule type="expression" priority="13" dxfId="25">
      <formula>IF(AND(A7&gt;-0.49,A7&lt;0.49),IF(A7=0,FALSE,TRUE),FALSE)</formula>
    </cfRule>
  </conditionalFormatting>
  <conditionalFormatting sqref="G219">
    <cfRule type="expression" priority="11" dxfId="25">
      <formula>IF(AND(G219&gt;-0.49,G219&lt;0.49),IF(G219=0,FALSE,TRUE),FALSE)</formula>
    </cfRule>
  </conditionalFormatting>
  <conditionalFormatting sqref="A98:A100">
    <cfRule type="expression" priority="8" dxfId="25">
      <formula>IF(AND(A98&gt;-0.49,A98&lt;0.49),IF(A98=0,FALSE,TRUE),FALSE)</formula>
    </cfRule>
  </conditionalFormatting>
  <conditionalFormatting sqref="A117">
    <cfRule type="expression" priority="7" dxfId="25">
      <formula>IF(AND(A117&gt;-0.49,A117&lt;0.49),IF(A117=0,FALSE,TRUE),FALSE)</formula>
    </cfRule>
  </conditionalFormatting>
  <conditionalFormatting sqref="A220:F220">
    <cfRule type="expression" priority="5" dxfId="25">
      <formula>IF(AND(A220&gt;-0.49,A220&lt;0.49),IF(A220=0,FALSE,TRUE),FALSE)</formula>
    </cfRule>
  </conditionalFormatting>
  <conditionalFormatting sqref="G220">
    <cfRule type="expression" priority="4" dxfId="25">
      <formula>IF(AND(G220&gt;-0.49,G220&lt;0.49),IF(G220=0,FALSE,TRUE),FALSE)</formula>
    </cfRule>
  </conditionalFormatting>
  <printOptions horizontalCentered="1"/>
  <pageMargins left="0.5118110236220472" right="0.31496062992125984" top="0.5511811023622047" bottom="0.31496062992125984" header="0.5118110236220472" footer="0.5118110236220472"/>
  <pageSetup fitToHeight="5" horizontalDpi="600" verticalDpi="600" orientation="portrait" paperSize="9" scale="72" r:id="rId1"/>
  <rowBreaks count="1" manualBreakCount="1">
    <brk id="160" max="6" man="1"/>
  </rowBreaks>
</worksheet>
</file>

<file path=xl/worksheets/sheet15.xml><?xml version="1.0" encoding="utf-8"?>
<worksheet xmlns="http://schemas.openxmlformats.org/spreadsheetml/2006/main" xmlns:r="http://schemas.openxmlformats.org/officeDocument/2006/relationships">
  <sheetPr>
    <tabColor rgb="FF00B050"/>
  </sheetPr>
  <dimension ref="A1:G73"/>
  <sheetViews>
    <sheetView showGridLines="0" zoomScale="85" zoomScaleNormal="85" zoomScalePageLayoutView="0" workbookViewId="0" topLeftCell="A1">
      <selection activeCell="A1" sqref="A1:C1"/>
    </sheetView>
  </sheetViews>
  <sheetFormatPr defaultColWidth="9.140625" defaultRowHeight="12.75"/>
  <cols>
    <col min="1" max="1" width="46.140625" style="115" customWidth="1"/>
    <col min="2" max="3" width="8.57421875" style="115" customWidth="1"/>
    <col min="4" max="7" width="11.28125" style="115" customWidth="1"/>
    <col min="8" max="16384" width="9.140625" style="115" customWidth="1"/>
  </cols>
  <sheetData>
    <row r="1" spans="1:7" ht="15.75" customHeight="1">
      <c r="A1" s="519"/>
      <c r="B1" s="519"/>
      <c r="C1" s="691"/>
      <c r="D1" s="144"/>
      <c r="E1" s="182"/>
      <c r="F1" s="145"/>
      <c r="G1" s="145"/>
    </row>
    <row r="2" spans="1:7" ht="25.5" customHeight="1">
      <c r="A2" s="672" t="s">
        <v>600</v>
      </c>
      <c r="B2" s="564"/>
      <c r="C2" s="564"/>
      <c r="D2" s="121"/>
      <c r="E2" s="121"/>
      <c r="F2" s="185"/>
      <c r="G2" s="667"/>
    </row>
    <row r="3" spans="1:7" ht="12" customHeight="1">
      <c r="A3" s="566"/>
      <c r="B3" s="567"/>
      <c r="C3" s="567"/>
      <c r="D3" s="147"/>
      <c r="E3" s="147"/>
      <c r="F3" s="190"/>
      <c r="G3" s="568"/>
    </row>
    <row r="4" spans="1:7" ht="12" customHeight="1">
      <c r="A4" s="457"/>
      <c r="B4" s="484"/>
      <c r="C4" s="484"/>
      <c r="D4" s="569"/>
      <c r="E4" s="569"/>
      <c r="F4" s="569"/>
      <c r="G4" s="663"/>
    </row>
    <row r="5" spans="1:7" ht="12" customHeight="1">
      <c r="A5" s="538" t="s">
        <v>4</v>
      </c>
      <c r="B5" s="570"/>
      <c r="C5" s="570"/>
      <c r="D5" s="571" t="s">
        <v>511</v>
      </c>
      <c r="E5" s="571" t="s">
        <v>512</v>
      </c>
      <c r="F5" s="571" t="s">
        <v>513</v>
      </c>
      <c r="G5" s="572" t="s">
        <v>133</v>
      </c>
    </row>
    <row r="6" spans="1:7" ht="12" customHeight="1">
      <c r="A6" s="664"/>
      <c r="B6" s="665"/>
      <c r="C6" s="665"/>
      <c r="D6" s="569"/>
      <c r="E6" s="569"/>
      <c r="F6" s="569"/>
      <c r="G6" s="530"/>
    </row>
    <row r="7" spans="1:7" ht="12" customHeight="1">
      <c r="A7" s="606" t="s">
        <v>770</v>
      </c>
      <c r="B7" s="665"/>
      <c r="C7" s="665"/>
      <c r="D7" s="569"/>
      <c r="E7" s="569"/>
      <c r="F7" s="569"/>
      <c r="G7" s="666"/>
    </row>
    <row r="8" spans="1:7" ht="12" customHeight="1">
      <c r="A8" s="664"/>
      <c r="B8" s="665"/>
      <c r="C8" s="665"/>
      <c r="D8" s="569"/>
      <c r="E8" s="569"/>
      <c r="F8" s="569"/>
      <c r="G8" s="666"/>
    </row>
    <row r="9" spans="1:7" ht="12" customHeight="1">
      <c r="A9" s="574" t="s">
        <v>514</v>
      </c>
      <c r="B9" s="197"/>
      <c r="C9" s="197"/>
      <c r="D9" s="105"/>
      <c r="E9" s="105"/>
      <c r="F9" s="275"/>
      <c r="G9" s="275"/>
    </row>
    <row r="10" spans="1:7" ht="12" customHeight="1">
      <c r="A10" s="574" t="s">
        <v>515</v>
      </c>
      <c r="B10" s="197"/>
      <c r="C10" s="197"/>
      <c r="D10" s="166"/>
      <c r="E10" s="166"/>
      <c r="F10" s="166"/>
      <c r="G10" s="194"/>
    </row>
    <row r="11" spans="1:7" ht="12" customHeight="1">
      <c r="A11" s="545" t="s">
        <v>158</v>
      </c>
      <c r="B11" s="192"/>
      <c r="C11" s="192"/>
      <c r="D11" s="91">
        <v>149.1392876804</v>
      </c>
      <c r="E11" s="91">
        <v>321.31253523739997</v>
      </c>
      <c r="F11" s="268">
        <v>567.2437932009</v>
      </c>
      <c r="G11" s="268">
        <v>1037.6956161187</v>
      </c>
    </row>
    <row r="12" spans="1:7" s="200" customFormat="1" ht="12" customHeight="1">
      <c r="A12" s="545" t="s">
        <v>221</v>
      </c>
      <c r="B12" s="192"/>
      <c r="C12" s="192"/>
      <c r="D12" s="91">
        <v>28238.4938358107</v>
      </c>
      <c r="E12" s="91">
        <v>69035.2321302574</v>
      </c>
      <c r="F12" s="515">
        <v>1876.6262992548</v>
      </c>
      <c r="G12" s="268">
        <v>99150.3522653229</v>
      </c>
    </row>
    <row r="13" spans="1:7" ht="12" customHeight="1">
      <c r="A13" s="545" t="s">
        <v>516</v>
      </c>
      <c r="B13" s="192"/>
      <c r="C13" s="192"/>
      <c r="D13" s="91">
        <v>0</v>
      </c>
      <c r="E13" s="91">
        <v>7368.8423954011</v>
      </c>
      <c r="F13" s="515">
        <v>0</v>
      </c>
      <c r="G13" s="268">
        <v>7368.8423954011</v>
      </c>
    </row>
    <row r="14" spans="1:7" ht="12" customHeight="1">
      <c r="A14" s="545" t="s">
        <v>517</v>
      </c>
      <c r="B14" s="192"/>
      <c r="C14" s="192"/>
      <c r="D14" s="91">
        <v>0</v>
      </c>
      <c r="E14" s="91">
        <v>414.00958637540003</v>
      </c>
      <c r="F14" s="514">
        <v>756.5067103499</v>
      </c>
      <c r="G14" s="194">
        <v>1170.5162967253</v>
      </c>
    </row>
    <row r="15" spans="1:7" ht="12" customHeight="1">
      <c r="A15" s="550" t="s">
        <v>601</v>
      </c>
      <c r="B15" s="575"/>
      <c r="C15" s="575"/>
      <c r="D15" s="517">
        <v>28387.633123491098</v>
      </c>
      <c r="E15" s="517">
        <v>77139.39664727131</v>
      </c>
      <c r="F15" s="517">
        <v>3200.3768028055997</v>
      </c>
      <c r="G15" s="551">
        <v>108727.406573568</v>
      </c>
    </row>
    <row r="16" spans="1:7" ht="12" customHeight="1">
      <c r="A16" s="545"/>
      <c r="B16" s="192"/>
      <c r="C16" s="192"/>
      <c r="D16" s="166"/>
      <c r="E16" s="166"/>
      <c r="F16" s="166"/>
      <c r="G16" s="194"/>
    </row>
    <row r="17" spans="1:7" ht="12" customHeight="1">
      <c r="A17" s="574" t="s">
        <v>518</v>
      </c>
      <c r="B17" s="197"/>
      <c r="C17" s="197"/>
      <c r="D17" s="166"/>
      <c r="E17" s="166"/>
      <c r="F17" s="166"/>
      <c r="G17" s="194"/>
    </row>
    <row r="18" spans="1:7" s="200" customFormat="1" ht="12" customHeight="1">
      <c r="A18" s="545" t="s">
        <v>158</v>
      </c>
      <c r="B18" s="192"/>
      <c r="C18" s="192"/>
      <c r="D18" s="91">
        <v>295.3728693582</v>
      </c>
      <c r="E18" s="91">
        <v>163.8263193086</v>
      </c>
      <c r="F18" s="514">
        <v>118.762</v>
      </c>
      <c r="G18" s="194">
        <v>577.9611886667999</v>
      </c>
    </row>
    <row r="19" spans="1:7" ht="12" customHeight="1">
      <c r="A19" s="545" t="s">
        <v>221</v>
      </c>
      <c r="B19" s="192"/>
      <c r="C19" s="192"/>
      <c r="D19" s="91">
        <v>13.251368946000001</v>
      </c>
      <c r="E19" s="91">
        <v>2107.0768290188003</v>
      </c>
      <c r="F19" s="514">
        <v>5.4955216903</v>
      </c>
      <c r="G19" s="194">
        <v>2125.8237196551004</v>
      </c>
    </row>
    <row r="20" spans="1:7" ht="12" customHeight="1">
      <c r="A20" s="545" t="s">
        <v>516</v>
      </c>
      <c r="B20" s="192"/>
      <c r="C20" s="192"/>
      <c r="D20" s="91">
        <v>0</v>
      </c>
      <c r="E20" s="91">
        <v>333.95318810770004</v>
      </c>
      <c r="F20" s="514">
        <v>0</v>
      </c>
      <c r="G20" s="194">
        <v>333.95318810770004</v>
      </c>
    </row>
    <row r="21" spans="1:7" ht="12" customHeight="1">
      <c r="A21" s="545" t="s">
        <v>517</v>
      </c>
      <c r="B21" s="192"/>
      <c r="C21" s="192"/>
      <c r="D21" s="91">
        <v>1.4679527651000002</v>
      </c>
      <c r="E21" s="91">
        <v>1002.8881040248</v>
      </c>
      <c r="F21" s="514">
        <v>1219.1501847417999</v>
      </c>
      <c r="G21" s="194">
        <v>2223.5062415316997</v>
      </c>
    </row>
    <row r="22" spans="1:7" ht="13.5" customHeight="1">
      <c r="A22" s="577" t="s">
        <v>519</v>
      </c>
      <c r="B22" s="578"/>
      <c r="C22" s="578"/>
      <c r="D22" s="91">
        <v>127836.59105278601</v>
      </c>
      <c r="E22" s="91">
        <v>76048.33484322431</v>
      </c>
      <c r="F22" s="514">
        <v>1728.4287732034</v>
      </c>
      <c r="G22" s="194">
        <v>205613.3546692137</v>
      </c>
    </row>
    <row r="23" spans="1:7" ht="12" customHeight="1">
      <c r="A23" s="545" t="s">
        <v>46</v>
      </c>
      <c r="B23" s="192"/>
      <c r="C23" s="192"/>
      <c r="D23" s="91">
        <v>22.717270308799996</v>
      </c>
      <c r="E23" s="91">
        <v>7526.288826529099</v>
      </c>
      <c r="F23" s="514">
        <v>127.1829178599</v>
      </c>
      <c r="G23" s="194">
        <v>7676.189014697799</v>
      </c>
    </row>
    <row r="24" spans="1:7" ht="11.25">
      <c r="A24" s="550" t="s">
        <v>602</v>
      </c>
      <c r="B24" s="575"/>
      <c r="C24" s="575"/>
      <c r="D24" s="517">
        <v>128169.40051416411</v>
      </c>
      <c r="E24" s="517">
        <v>87182.36811021331</v>
      </c>
      <c r="F24" s="517">
        <v>3199.0193974953995</v>
      </c>
      <c r="G24" s="551">
        <v>218550.78802187278</v>
      </c>
    </row>
    <row r="25" spans="1:7" ht="11.25">
      <c r="A25" s="579" t="s">
        <v>520</v>
      </c>
      <c r="B25" s="580"/>
      <c r="C25" s="580"/>
      <c r="D25" s="517">
        <v>156557.0336376552</v>
      </c>
      <c r="E25" s="517">
        <v>164321.7647574846</v>
      </c>
      <c r="F25" s="581">
        <v>6399.396200300999</v>
      </c>
      <c r="G25" s="551">
        <v>327278.1945954408</v>
      </c>
    </row>
    <row r="26" spans="1:7" ht="13.5" customHeight="1">
      <c r="A26" s="574"/>
      <c r="B26" s="197"/>
      <c r="C26" s="197"/>
      <c r="D26" s="80"/>
      <c r="E26" s="80"/>
      <c r="F26" s="80"/>
      <c r="G26" s="198"/>
    </row>
    <row r="27" spans="1:7" ht="12" customHeight="1">
      <c r="A27" s="574" t="s">
        <v>521</v>
      </c>
      <c r="B27" s="197"/>
      <c r="C27" s="197"/>
      <c r="D27" s="166"/>
      <c r="E27" s="166"/>
      <c r="F27" s="166"/>
      <c r="G27" s="194"/>
    </row>
    <row r="28" spans="1:7" ht="13.5" customHeight="1">
      <c r="A28" s="577" t="s">
        <v>579</v>
      </c>
      <c r="B28" s="192"/>
      <c r="C28" s="192"/>
      <c r="D28" s="166">
        <v>0</v>
      </c>
      <c r="E28" s="166">
        <v>42883.8242393951</v>
      </c>
      <c r="F28" s="514">
        <v>194.94092595360001</v>
      </c>
      <c r="G28" s="194">
        <v>43078.7651653487</v>
      </c>
    </row>
    <row r="29" spans="1:7" ht="13.5" customHeight="1">
      <c r="A29" s="577" t="s">
        <v>580</v>
      </c>
      <c r="B29" s="578"/>
      <c r="C29" s="578"/>
      <c r="D29" s="166">
        <v>0</v>
      </c>
      <c r="E29" s="166">
        <v>598.1165667463999</v>
      </c>
      <c r="F29" s="514">
        <v>0</v>
      </c>
      <c r="G29" s="194">
        <v>598.1165667463999</v>
      </c>
    </row>
    <row r="30" spans="1:7" ht="12" customHeight="1">
      <c r="A30" s="545" t="s">
        <v>46</v>
      </c>
      <c r="B30" s="192"/>
      <c r="C30" s="192"/>
      <c r="D30" s="166">
        <v>23.3421567867</v>
      </c>
      <c r="E30" s="166">
        <v>6171.872080996</v>
      </c>
      <c r="F30" s="514">
        <v>1791.8945262096001</v>
      </c>
      <c r="G30" s="194">
        <v>7987.1087639923</v>
      </c>
    </row>
    <row r="31" spans="1:7" ht="12" customHeight="1">
      <c r="A31" s="579" t="s">
        <v>522</v>
      </c>
      <c r="B31" s="580"/>
      <c r="C31" s="580"/>
      <c r="D31" s="517">
        <v>23.3421567867</v>
      </c>
      <c r="E31" s="517">
        <v>49653.812887137494</v>
      </c>
      <c r="F31" s="581">
        <v>1986.8354521632002</v>
      </c>
      <c r="G31" s="551">
        <v>51663.9904960874</v>
      </c>
    </row>
    <row r="32" spans="1:3" ht="11.25">
      <c r="A32" s="68"/>
      <c r="B32" s="68"/>
      <c r="C32" s="68"/>
    </row>
    <row r="33" spans="1:3" ht="11.25">
      <c r="A33" s="779"/>
      <c r="B33" s="779"/>
      <c r="C33" s="779"/>
    </row>
    <row r="34" spans="1:7" ht="25.5" customHeight="1">
      <c r="A34" s="672" t="s">
        <v>600</v>
      </c>
      <c r="B34" s="564"/>
      <c r="C34" s="564"/>
      <c r="D34" s="121"/>
      <c r="E34" s="121"/>
      <c r="F34" s="185"/>
      <c r="G34" s="667"/>
    </row>
    <row r="35" spans="1:7" ht="15">
      <c r="A35" s="566"/>
      <c r="B35" s="567"/>
      <c r="C35" s="567"/>
      <c r="D35" s="147"/>
      <c r="E35" s="147"/>
      <c r="F35" s="190"/>
      <c r="G35" s="568"/>
    </row>
    <row r="36" spans="1:7" ht="12" customHeight="1">
      <c r="A36" s="457"/>
      <c r="B36" s="484"/>
      <c r="C36" s="484"/>
      <c r="D36" s="569"/>
      <c r="E36" s="569"/>
      <c r="F36" s="569"/>
      <c r="G36" s="663"/>
    </row>
    <row r="37" spans="1:7" ht="12" customHeight="1">
      <c r="A37" s="538" t="s">
        <v>4</v>
      </c>
      <c r="B37" s="570"/>
      <c r="C37" s="570"/>
      <c r="D37" s="571" t="s">
        <v>511</v>
      </c>
      <c r="E37" s="571" t="s">
        <v>512</v>
      </c>
      <c r="F37" s="571" t="s">
        <v>513</v>
      </c>
      <c r="G37" s="572" t="s">
        <v>133</v>
      </c>
    </row>
    <row r="38" spans="1:7" ht="12" customHeight="1">
      <c r="A38" s="88"/>
      <c r="G38" s="669"/>
    </row>
    <row r="39" spans="1:7" ht="12" customHeight="1">
      <c r="A39" s="606" t="s">
        <v>735</v>
      </c>
      <c r="B39" s="105"/>
      <c r="C39" s="105"/>
      <c r="D39" s="105"/>
      <c r="E39" s="105"/>
      <c r="F39" s="105"/>
      <c r="G39" s="669"/>
    </row>
    <row r="40" spans="1:7" ht="11.25">
      <c r="A40" s="88"/>
      <c r="G40" s="669"/>
    </row>
    <row r="41" spans="1:7" ht="11.25">
      <c r="A41" s="574" t="s">
        <v>514</v>
      </c>
      <c r="B41" s="197"/>
      <c r="C41" s="197"/>
      <c r="D41" s="105"/>
      <c r="E41" s="105"/>
      <c r="F41" s="275"/>
      <c r="G41" s="275"/>
    </row>
    <row r="42" spans="1:7" ht="11.25">
      <c r="A42" s="574" t="s">
        <v>515</v>
      </c>
      <c r="B42" s="197"/>
      <c r="C42" s="197"/>
      <c r="D42" s="166"/>
      <c r="E42" s="166"/>
      <c r="F42" s="166"/>
      <c r="G42" s="194"/>
    </row>
    <row r="43" spans="1:7" ht="11.25">
      <c r="A43" s="545" t="s">
        <v>158</v>
      </c>
      <c r="B43" s="192"/>
      <c r="C43" s="192"/>
      <c r="D43" s="91">
        <v>118.6009767901</v>
      </c>
      <c r="E43" s="91">
        <v>312.1208002382</v>
      </c>
      <c r="F43" s="268">
        <v>393.3676215088</v>
      </c>
      <c r="G43" s="268">
        <v>824.0893985371</v>
      </c>
    </row>
    <row r="44" spans="1:7" ht="11.25">
      <c r="A44" s="545" t="s">
        <v>221</v>
      </c>
      <c r="B44" s="192"/>
      <c r="C44" s="192"/>
      <c r="D44" s="91">
        <v>29385.848538665898</v>
      </c>
      <c r="E44" s="91">
        <v>69702.32048211861</v>
      </c>
      <c r="F44" s="515">
        <v>1965.5458278679998</v>
      </c>
      <c r="G44" s="268">
        <v>101053.71484865251</v>
      </c>
    </row>
    <row r="45" spans="1:7" ht="11.25">
      <c r="A45" s="545" t="s">
        <v>516</v>
      </c>
      <c r="B45" s="192"/>
      <c r="C45" s="192"/>
      <c r="D45" s="91">
        <v>0</v>
      </c>
      <c r="E45" s="91">
        <v>6775.903337970601</v>
      </c>
      <c r="F45" s="515">
        <v>0</v>
      </c>
      <c r="G45" s="268">
        <v>6775.903337970601</v>
      </c>
    </row>
    <row r="46" spans="1:7" ht="11.25">
      <c r="A46" s="545" t="s">
        <v>517</v>
      </c>
      <c r="B46" s="192"/>
      <c r="C46" s="192"/>
      <c r="D46" s="91">
        <v>0</v>
      </c>
      <c r="E46" s="91">
        <v>452.6081915971</v>
      </c>
      <c r="F46" s="514">
        <v>753.5718815217</v>
      </c>
      <c r="G46" s="194">
        <v>1206.1800731188</v>
      </c>
    </row>
    <row r="47" spans="1:7" ht="11.25">
      <c r="A47" s="550" t="s">
        <v>601</v>
      </c>
      <c r="B47" s="575"/>
      <c r="C47" s="575"/>
      <c r="D47" s="517">
        <v>29504.449515456</v>
      </c>
      <c r="E47" s="517">
        <v>77242.95281192452</v>
      </c>
      <c r="F47" s="517">
        <v>3112.4853308985003</v>
      </c>
      <c r="G47" s="551">
        <v>109859.887658279</v>
      </c>
    </row>
    <row r="48" spans="1:7" ht="11.25">
      <c r="A48" s="545"/>
      <c r="B48" s="192"/>
      <c r="C48" s="192"/>
      <c r="D48" s="166"/>
      <c r="E48" s="166"/>
      <c r="F48" s="166"/>
      <c r="G48" s="194"/>
    </row>
    <row r="49" spans="1:7" ht="12" customHeight="1">
      <c r="A49" s="574" t="s">
        <v>518</v>
      </c>
      <c r="B49" s="197"/>
      <c r="C49" s="197"/>
      <c r="D49" s="166"/>
      <c r="E49" s="166"/>
      <c r="F49" s="166"/>
      <c r="G49" s="194"/>
    </row>
    <row r="50" spans="1:7" ht="12" customHeight="1">
      <c r="A50" s="545" t="s">
        <v>158</v>
      </c>
      <c r="B50" s="192"/>
      <c r="C50" s="192"/>
      <c r="D50" s="91">
        <v>287.99317139900006</v>
      </c>
      <c r="E50" s="91">
        <v>152.02680722899998</v>
      </c>
      <c r="F50" s="514">
        <v>50.331</v>
      </c>
      <c r="G50" s="194">
        <v>490.35097862800006</v>
      </c>
    </row>
    <row r="51" spans="1:7" ht="12" customHeight="1">
      <c r="A51" s="545" t="s">
        <v>221</v>
      </c>
      <c r="B51" s="192"/>
      <c r="C51" s="192"/>
      <c r="D51" s="91">
        <v>27.1811786168</v>
      </c>
      <c r="E51" s="91">
        <v>2082.1060678295</v>
      </c>
      <c r="F51" s="514">
        <v>5.6883010995</v>
      </c>
      <c r="G51" s="194">
        <v>2114.9755475458</v>
      </c>
    </row>
    <row r="52" spans="1:7" ht="12" customHeight="1">
      <c r="A52" s="545" t="s">
        <v>516</v>
      </c>
      <c r="B52" s="192"/>
      <c r="C52" s="192"/>
      <c r="D52" s="91">
        <v>0</v>
      </c>
      <c r="E52" s="91">
        <v>317.4607887643</v>
      </c>
      <c r="F52" s="514">
        <v>0</v>
      </c>
      <c r="G52" s="194">
        <v>317.4607887643</v>
      </c>
    </row>
    <row r="53" spans="1:7" ht="12" customHeight="1">
      <c r="A53" s="545" t="s">
        <v>517</v>
      </c>
      <c r="B53" s="192"/>
      <c r="C53" s="192"/>
      <c r="D53" s="91">
        <v>1.4309746954</v>
      </c>
      <c r="E53" s="91">
        <v>960.7797589091999</v>
      </c>
      <c r="F53" s="514">
        <v>1256.7774076175</v>
      </c>
      <c r="G53" s="194">
        <v>2218.9881412221002</v>
      </c>
    </row>
    <row r="54" spans="1:7" ht="13.5" customHeight="1">
      <c r="A54" s="577" t="s">
        <v>519</v>
      </c>
      <c r="B54" s="578"/>
      <c r="C54" s="578"/>
      <c r="D54" s="91">
        <v>125997.358786668</v>
      </c>
      <c r="E54" s="91">
        <v>75201.5052427267</v>
      </c>
      <c r="F54" s="514">
        <v>1725.5842420894</v>
      </c>
      <c r="G54" s="194">
        <v>202924.44827148409</v>
      </c>
    </row>
    <row r="55" spans="1:7" s="200" customFormat="1" ht="12" customHeight="1">
      <c r="A55" s="545" t="s">
        <v>46</v>
      </c>
      <c r="B55" s="192"/>
      <c r="C55" s="192"/>
      <c r="D55" s="91">
        <v>41.3243711022</v>
      </c>
      <c r="E55" s="91">
        <v>8168.8651843073</v>
      </c>
      <c r="F55" s="514">
        <v>108.0850615121</v>
      </c>
      <c r="G55" s="194">
        <v>8318.2746169216</v>
      </c>
    </row>
    <row r="56" spans="1:7" ht="12" customHeight="1">
      <c r="A56" s="550" t="s">
        <v>602</v>
      </c>
      <c r="B56" s="575"/>
      <c r="C56" s="575"/>
      <c r="D56" s="517">
        <v>126355.28848248141</v>
      </c>
      <c r="E56" s="517">
        <v>86882.743849766</v>
      </c>
      <c r="F56" s="517">
        <v>3146.4660123185</v>
      </c>
      <c r="G56" s="551">
        <v>216384.49834456586</v>
      </c>
    </row>
    <row r="57" spans="1:7" ht="12" customHeight="1">
      <c r="A57" s="579" t="s">
        <v>520</v>
      </c>
      <c r="B57" s="580"/>
      <c r="C57" s="580"/>
      <c r="D57" s="517">
        <v>155859.73799793742</v>
      </c>
      <c r="E57" s="517">
        <v>164125.69666169054</v>
      </c>
      <c r="F57" s="581">
        <v>6258.951343217001</v>
      </c>
      <c r="G57" s="551">
        <v>326244.3860028449</v>
      </c>
    </row>
    <row r="58" spans="1:7" ht="12" customHeight="1">
      <c r="A58" s="574"/>
      <c r="B58" s="197"/>
      <c r="C58" s="197"/>
      <c r="D58" s="80"/>
      <c r="E58" s="80"/>
      <c r="F58" s="80"/>
      <c r="G58" s="198"/>
    </row>
    <row r="59" spans="1:7" ht="12" customHeight="1">
      <c r="A59" s="574" t="s">
        <v>521</v>
      </c>
      <c r="B59" s="197"/>
      <c r="C59" s="197"/>
      <c r="D59" s="166"/>
      <c r="E59" s="166"/>
      <c r="F59" s="166"/>
      <c r="G59" s="194"/>
    </row>
    <row r="60" spans="1:7" s="200" customFormat="1" ht="13.5" customHeight="1">
      <c r="A60" s="577" t="s">
        <v>579</v>
      </c>
      <c r="B60" s="192"/>
      <c r="C60" s="192"/>
      <c r="D60" s="166">
        <v>0</v>
      </c>
      <c r="E60" s="166">
        <v>42626.8307968625</v>
      </c>
      <c r="F60" s="514">
        <v>175.7743462235</v>
      </c>
      <c r="G60" s="194">
        <v>42802.605143086</v>
      </c>
    </row>
    <row r="61" spans="1:7" ht="13.5" customHeight="1">
      <c r="A61" s="577" t="s">
        <v>580</v>
      </c>
      <c r="B61" s="578"/>
      <c r="C61" s="578"/>
      <c r="D61" s="166">
        <v>0</v>
      </c>
      <c r="E61" s="166">
        <v>609.9944092782</v>
      </c>
      <c r="F61" s="514">
        <v>0</v>
      </c>
      <c r="G61" s="194">
        <v>609.9944092782</v>
      </c>
    </row>
    <row r="62" spans="1:7" ht="12" customHeight="1">
      <c r="A62" s="545" t="s">
        <v>46</v>
      </c>
      <c r="B62" s="192"/>
      <c r="C62" s="192"/>
      <c r="D62" s="166">
        <v>63.8093664489</v>
      </c>
      <c r="E62" s="166">
        <v>6347.1065386316</v>
      </c>
      <c r="F62" s="514">
        <v>2466.8458926524</v>
      </c>
      <c r="G62" s="194">
        <v>8877.7617977329</v>
      </c>
    </row>
    <row r="63" spans="1:7" ht="12" customHeight="1">
      <c r="A63" s="579" t="s">
        <v>522</v>
      </c>
      <c r="B63" s="580"/>
      <c r="C63" s="580"/>
      <c r="D63" s="517">
        <v>63.8093664489</v>
      </c>
      <c r="E63" s="517">
        <v>49583.9317447723</v>
      </c>
      <c r="F63" s="581">
        <v>2642.6202388758998</v>
      </c>
      <c r="G63" s="551">
        <v>52290.361350097104</v>
      </c>
    </row>
    <row r="64" spans="1:7" ht="12" customHeight="1">
      <c r="A64" s="184" t="s">
        <v>624</v>
      </c>
      <c r="D64" s="184"/>
      <c r="E64" s="184"/>
      <c r="F64" s="184"/>
      <c r="G64" s="184"/>
    </row>
    <row r="65" spans="1:7" ht="12" customHeight="1">
      <c r="A65" s="184" t="s">
        <v>603</v>
      </c>
      <c r="B65" s="184"/>
      <c r="C65" s="184"/>
      <c r="D65" s="184"/>
      <c r="E65" s="184"/>
      <c r="F65" s="184"/>
      <c r="G65" s="184"/>
    </row>
    <row r="66" spans="1:7" ht="11.25">
      <c r="A66" s="184" t="s">
        <v>633</v>
      </c>
      <c r="D66" s="184"/>
      <c r="E66" s="184"/>
      <c r="F66" s="184"/>
      <c r="G66" s="184"/>
    </row>
    <row r="67" ht="11.25">
      <c r="A67" s="184" t="s">
        <v>632</v>
      </c>
    </row>
    <row r="68" ht="13.5" customHeight="1">
      <c r="A68" s="184" t="s">
        <v>605</v>
      </c>
    </row>
    <row r="69" ht="12" customHeight="1">
      <c r="A69" s="184" t="s">
        <v>604</v>
      </c>
    </row>
    <row r="70" ht="12" customHeight="1"/>
    <row r="71" ht="12" customHeight="1"/>
    <row r="72" spans="1:7" s="184" customFormat="1" ht="12" customHeight="1">
      <c r="A72" s="115"/>
      <c r="B72" s="115"/>
      <c r="C72" s="115"/>
      <c r="D72" s="115"/>
      <c r="E72" s="115"/>
      <c r="F72" s="115"/>
      <c r="G72" s="115"/>
    </row>
    <row r="73" spans="1:3" ht="12" customHeight="1">
      <c r="A73" s="184"/>
      <c r="B73" s="184"/>
      <c r="C73" s="184"/>
    </row>
    <row r="74" ht="12" customHeight="1"/>
    <row r="75" ht="12" customHeight="1"/>
    <row r="76" ht="12" customHeight="1"/>
  </sheetData>
  <sheetProtection/>
  <conditionalFormatting sqref="C5:G63">
    <cfRule type="expression" priority="1" dxfId="25">
      <formula>IF(AND(C5&gt;-0.49,C5&lt;0.49),IF(C5=0,FALSE,TRUE),FALSE)</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tabColor rgb="FF00B050"/>
  </sheetPr>
  <dimension ref="A1:F13"/>
  <sheetViews>
    <sheetView showGridLines="0" zoomScale="85" zoomScaleNormal="85" zoomScalePageLayoutView="0" workbookViewId="0" topLeftCell="A1">
      <selection activeCell="A1" sqref="A1:C1"/>
    </sheetView>
  </sheetViews>
  <sheetFormatPr defaultColWidth="9.140625" defaultRowHeight="12.75"/>
  <cols>
    <col min="1" max="1" width="46.421875" style="115" customWidth="1"/>
    <col min="2" max="5" width="10.28125" style="115" customWidth="1"/>
    <col min="6" max="6" width="9.7109375" style="115" customWidth="1"/>
    <col min="7" max="16384" width="9.140625" style="115" customWidth="1"/>
  </cols>
  <sheetData>
    <row r="1" spans="1:5" ht="15.75" customHeight="1">
      <c r="A1" s="519"/>
      <c r="B1" s="144"/>
      <c r="C1" s="182"/>
      <c r="D1" s="144"/>
      <c r="E1" s="182"/>
    </row>
    <row r="2" spans="1:6" ht="21.75" customHeight="1">
      <c r="A2" s="673" t="s">
        <v>523</v>
      </c>
      <c r="B2" s="121"/>
      <c r="C2" s="522"/>
      <c r="D2" s="522"/>
      <c r="E2" s="674"/>
      <c r="F2" s="565"/>
    </row>
    <row r="3" spans="1:6" ht="12" customHeight="1">
      <c r="A3" s="662" t="s">
        <v>4</v>
      </c>
      <c r="B3" s="834" t="s">
        <v>755</v>
      </c>
      <c r="C3" s="835"/>
      <c r="D3" s="836" t="s">
        <v>686</v>
      </c>
      <c r="E3" s="837"/>
      <c r="F3" s="565"/>
    </row>
    <row r="4" spans="1:6" ht="31.5">
      <c r="A4" s="538"/>
      <c r="B4" s="585" t="s">
        <v>524</v>
      </c>
      <c r="C4" s="586" t="s">
        <v>525</v>
      </c>
      <c r="D4" s="585" t="s">
        <v>524</v>
      </c>
      <c r="E4" s="586" t="s">
        <v>525</v>
      </c>
      <c r="F4" s="565"/>
    </row>
    <row r="5" spans="1:6" ht="12" customHeight="1">
      <c r="A5" s="573" t="s">
        <v>514</v>
      </c>
      <c r="B5" s="68"/>
      <c r="C5" s="69"/>
      <c r="D5" s="68"/>
      <c r="E5" s="69"/>
      <c r="F5" s="565"/>
    </row>
    <row r="6" spans="1:6" ht="12" customHeight="1">
      <c r="A6" s="574" t="s">
        <v>626</v>
      </c>
      <c r="B6" s="166"/>
      <c r="C6" s="134"/>
      <c r="D6" s="166"/>
      <c r="E6" s="134"/>
      <c r="F6" s="565"/>
    </row>
    <row r="7" spans="1:6" ht="12" customHeight="1">
      <c r="A7" s="545" t="s">
        <v>221</v>
      </c>
      <c r="B7" s="91">
        <v>0.18885564700000002</v>
      </c>
      <c r="C7" s="268">
        <v>0</v>
      </c>
      <c r="D7" s="91">
        <v>4.6051166757</v>
      </c>
      <c r="E7" s="268">
        <v>69.408</v>
      </c>
      <c r="F7" s="565"/>
    </row>
    <row r="8" spans="1:6" s="200" customFormat="1" ht="12" customHeight="1">
      <c r="A8" s="550" t="s">
        <v>585</v>
      </c>
      <c r="B8" s="517">
        <v>0.18885564700000002</v>
      </c>
      <c r="C8" s="518">
        <v>0</v>
      </c>
      <c r="D8" s="517">
        <v>4.6051166757</v>
      </c>
      <c r="E8" s="518">
        <v>69.408</v>
      </c>
      <c r="F8" s="576"/>
    </row>
    <row r="9" spans="1:6" ht="12" customHeight="1">
      <c r="A9" s="545"/>
      <c r="B9" s="166"/>
      <c r="C9" s="134"/>
      <c r="D9" s="166"/>
      <c r="E9" s="134"/>
      <c r="F9" s="565"/>
    </row>
    <row r="10" spans="1:6" ht="12" customHeight="1">
      <c r="A10" s="574" t="s">
        <v>518</v>
      </c>
      <c r="B10" s="166"/>
      <c r="C10" s="134"/>
      <c r="D10" s="166"/>
      <c r="E10" s="134"/>
      <c r="F10" s="565"/>
    </row>
    <row r="11" spans="1:6" ht="12" customHeight="1">
      <c r="A11" s="545" t="s">
        <v>139</v>
      </c>
      <c r="B11" s="91">
        <v>0</v>
      </c>
      <c r="C11" s="268">
        <v>10.091</v>
      </c>
      <c r="D11" s="91">
        <v>3.036</v>
      </c>
      <c r="E11" s="268">
        <v>-1.477</v>
      </c>
      <c r="F11" s="565"/>
    </row>
    <row r="12" spans="1:6" ht="12" customHeight="1">
      <c r="A12" s="550" t="s">
        <v>585</v>
      </c>
      <c r="B12" s="517">
        <v>0</v>
      </c>
      <c r="C12" s="518">
        <v>10.091</v>
      </c>
      <c r="D12" s="517">
        <v>3.0384175199000003</v>
      </c>
      <c r="E12" s="518">
        <v>-1.4267629882000001</v>
      </c>
      <c r="F12" s="565"/>
    </row>
    <row r="13" spans="1:6" ht="12" customHeight="1">
      <c r="A13" s="579" t="s">
        <v>520</v>
      </c>
      <c r="B13" s="517">
        <v>0.18885564700000002</v>
      </c>
      <c r="C13" s="518">
        <v>10.091</v>
      </c>
      <c r="D13" s="517">
        <v>7.6435341956</v>
      </c>
      <c r="E13" s="518">
        <v>67.98123701179999</v>
      </c>
      <c r="F13" s="565"/>
    </row>
  </sheetData>
  <sheetProtection/>
  <mergeCells count="2">
    <mergeCell ref="B3:C3"/>
    <mergeCell ref="D3:E3"/>
  </mergeCells>
  <conditionalFormatting sqref="B7:E13">
    <cfRule type="expression" priority="4" dxfId="25">
      <formula>IF(AND(B7&gt;-0.49,B7&lt;0.49),IF(B7=0,FALSE,TRUE),FALSE)</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M49"/>
  <sheetViews>
    <sheetView showGridLines="0" zoomScale="80" zoomScaleNormal="80" zoomScalePageLayoutView="0" workbookViewId="0" topLeftCell="A1">
      <selection activeCell="A1" sqref="A1:C1"/>
    </sheetView>
  </sheetViews>
  <sheetFormatPr defaultColWidth="9.140625" defaultRowHeight="12.75"/>
  <cols>
    <col min="1" max="1" width="45.7109375" style="115" customWidth="1"/>
    <col min="2" max="4" width="11.7109375" style="115" customWidth="1"/>
    <col min="5" max="7" width="10.7109375" style="115" customWidth="1"/>
    <col min="8" max="8" width="11.7109375" style="115" customWidth="1"/>
    <col min="9" max="9" width="13.28125" style="115" customWidth="1"/>
    <col min="10" max="12" width="11.7109375" style="115" customWidth="1"/>
    <col min="13" max="13" width="19.7109375" style="115" customWidth="1"/>
    <col min="14" max="16384" width="9.140625" style="115" customWidth="1"/>
  </cols>
  <sheetData>
    <row r="1" spans="1:13" ht="15.75" customHeight="1">
      <c r="A1" s="519"/>
      <c r="B1" s="144"/>
      <c r="C1" s="182"/>
      <c r="D1" s="144"/>
      <c r="E1" s="182"/>
      <c r="F1" s="182"/>
      <c r="G1" s="144"/>
      <c r="H1" s="182"/>
      <c r="I1" s="182"/>
      <c r="J1" s="144"/>
      <c r="K1" s="182"/>
      <c r="L1" s="145"/>
      <c r="M1" s="145"/>
    </row>
    <row r="2" spans="1:13" ht="21.75" customHeight="1">
      <c r="A2" s="563" t="s">
        <v>527</v>
      </c>
      <c r="B2" s="121"/>
      <c r="C2" s="121"/>
      <c r="D2" s="121"/>
      <c r="E2" s="121"/>
      <c r="F2" s="121"/>
      <c r="G2" s="121"/>
      <c r="H2" s="121"/>
      <c r="I2" s="121"/>
      <c r="J2" s="121"/>
      <c r="K2" s="121"/>
      <c r="L2" s="185"/>
      <c r="M2" s="186"/>
    </row>
    <row r="3" spans="1:13" ht="12" customHeight="1">
      <c r="A3" s="566"/>
      <c r="B3" s="147"/>
      <c r="C3" s="147"/>
      <c r="D3" s="147"/>
      <c r="E3" s="147"/>
      <c r="F3" s="147"/>
      <c r="G3" s="147"/>
      <c r="H3" s="147"/>
      <c r="I3" s="147"/>
      <c r="J3" s="147"/>
      <c r="K3" s="147"/>
      <c r="L3" s="190"/>
      <c r="M3" s="568"/>
    </row>
    <row r="4" spans="1:13" ht="74.25" customHeight="1">
      <c r="A4" s="538" t="s">
        <v>4</v>
      </c>
      <c r="B4" s="587" t="s">
        <v>737</v>
      </c>
      <c r="C4" s="585" t="s">
        <v>528</v>
      </c>
      <c r="D4" s="585" t="s">
        <v>529</v>
      </c>
      <c r="E4" s="585" t="s">
        <v>530</v>
      </c>
      <c r="F4" s="585" t="s">
        <v>531</v>
      </c>
      <c r="G4" s="585" t="s">
        <v>532</v>
      </c>
      <c r="H4" s="585" t="s">
        <v>533</v>
      </c>
      <c r="I4" s="585" t="s">
        <v>597</v>
      </c>
      <c r="J4" s="585" t="s">
        <v>534</v>
      </c>
      <c r="K4" s="585" t="s">
        <v>535</v>
      </c>
      <c r="L4" s="587" t="s">
        <v>729</v>
      </c>
      <c r="M4" s="586" t="s">
        <v>769</v>
      </c>
    </row>
    <row r="5" spans="1:13" ht="12" customHeight="1">
      <c r="A5" s="574" t="s">
        <v>514</v>
      </c>
      <c r="B5" s="166"/>
      <c r="C5" s="166"/>
      <c r="D5" s="166"/>
      <c r="E5" s="166"/>
      <c r="F5" s="166"/>
      <c r="G5" s="166"/>
      <c r="H5" s="166"/>
      <c r="I5" s="166"/>
      <c r="J5" s="166"/>
      <c r="K5" s="166"/>
      <c r="L5" s="166"/>
      <c r="M5" s="194"/>
    </row>
    <row r="6" spans="1:13" ht="12" customHeight="1">
      <c r="A6" s="574" t="s">
        <v>526</v>
      </c>
      <c r="B6" s="105"/>
      <c r="C6" s="105"/>
      <c r="D6" s="105"/>
      <c r="E6" s="105"/>
      <c r="F6" s="105"/>
      <c r="G6" s="105"/>
      <c r="H6" s="105"/>
      <c r="I6" s="105"/>
      <c r="J6" s="105"/>
      <c r="K6" s="105"/>
      <c r="L6" s="275"/>
      <c r="M6" s="275"/>
    </row>
    <row r="7" spans="1:13" ht="12" customHeight="1">
      <c r="A7" s="545" t="s">
        <v>158</v>
      </c>
      <c r="B7" s="91">
        <v>393.36790592290004</v>
      </c>
      <c r="C7" s="91">
        <v>16.1489142251</v>
      </c>
      <c r="D7" s="91">
        <v>-15.9953543318</v>
      </c>
      <c r="E7" s="91">
        <v>206.2786562738</v>
      </c>
      <c r="F7" s="91">
        <v>-13.632231708499999</v>
      </c>
      <c r="G7" s="91">
        <v>-14.8711561948</v>
      </c>
      <c r="H7" s="91">
        <v>-4.0566751717</v>
      </c>
      <c r="I7" s="91">
        <v>0</v>
      </c>
      <c r="J7" s="91">
        <v>0.0087348549</v>
      </c>
      <c r="K7" s="91">
        <v>-0.0057293134</v>
      </c>
      <c r="L7" s="268">
        <v>567.2429334402001</v>
      </c>
      <c r="M7" s="268">
        <v>0</v>
      </c>
    </row>
    <row r="8" spans="1:13" ht="12" customHeight="1">
      <c r="A8" s="545" t="s">
        <v>221</v>
      </c>
      <c r="B8" s="91">
        <v>1965.5464860478</v>
      </c>
      <c r="C8" s="91">
        <v>3.8183915659</v>
      </c>
      <c r="D8" s="91">
        <v>16.1257951829</v>
      </c>
      <c r="E8" s="91">
        <v>65.1068470018</v>
      </c>
      <c r="F8" s="91">
        <v>-1.3288456842999998</v>
      </c>
      <c r="G8" s="91">
        <v>-75.0073729719</v>
      </c>
      <c r="H8" s="91">
        <v>-23.0957553344</v>
      </c>
      <c r="I8" s="91">
        <v>0</v>
      </c>
      <c r="J8" s="91">
        <v>5.7337184186000005</v>
      </c>
      <c r="K8" s="91">
        <v>-80.2723020601</v>
      </c>
      <c r="L8" s="515">
        <v>1876.6267041535</v>
      </c>
      <c r="M8" s="268">
        <v>0</v>
      </c>
    </row>
    <row r="9" spans="1:13" ht="12" customHeight="1">
      <c r="A9" s="545" t="s">
        <v>517</v>
      </c>
      <c r="B9" s="91">
        <v>753.5716729513</v>
      </c>
      <c r="C9" s="91">
        <v>-34.582549076199996</v>
      </c>
      <c r="D9" s="91">
        <v>3.4181177797999998</v>
      </c>
      <c r="E9" s="91">
        <v>51.120146522199995</v>
      </c>
      <c r="F9" s="91">
        <v>-7.051872230900001</v>
      </c>
      <c r="G9" s="91">
        <v>-0.9012210013</v>
      </c>
      <c r="H9" s="91">
        <v>-10.4795663227</v>
      </c>
      <c r="I9" s="91">
        <v>0</v>
      </c>
      <c r="J9" s="91">
        <v>1.4127829436</v>
      </c>
      <c r="K9" s="91">
        <v>0</v>
      </c>
      <c r="L9" s="514">
        <v>756.50716405</v>
      </c>
      <c r="M9" s="194">
        <v>0</v>
      </c>
    </row>
    <row r="10" spans="1:13" s="200" customFormat="1" ht="12" customHeight="1">
      <c r="A10" s="579"/>
      <c r="B10" s="517">
        <v>3112.4860649220004</v>
      </c>
      <c r="C10" s="517">
        <v>-14.615243285199998</v>
      </c>
      <c r="D10" s="517">
        <v>3.5485586309</v>
      </c>
      <c r="E10" s="517">
        <v>322.5056497978</v>
      </c>
      <c r="F10" s="517">
        <v>-22.0129496237</v>
      </c>
      <c r="G10" s="517">
        <v>-90.77975016799999</v>
      </c>
      <c r="H10" s="517">
        <v>-37.6319968288</v>
      </c>
      <c r="I10" s="517">
        <v>0</v>
      </c>
      <c r="J10" s="517">
        <v>7.155236217100001</v>
      </c>
      <c r="K10" s="517">
        <v>-80.27803137350001</v>
      </c>
      <c r="L10" s="517">
        <v>3200.3775382886</v>
      </c>
      <c r="M10" s="551">
        <v>0</v>
      </c>
    </row>
    <row r="11" spans="1:13" ht="12" customHeight="1">
      <c r="A11" s="545"/>
      <c r="B11" s="166"/>
      <c r="C11" s="166"/>
      <c r="D11" s="166"/>
      <c r="E11" s="166"/>
      <c r="F11" s="166"/>
      <c r="G11" s="166"/>
      <c r="H11" s="166"/>
      <c r="I11" s="166"/>
      <c r="J11" s="166"/>
      <c r="K11" s="166"/>
      <c r="L11" s="166"/>
      <c r="M11" s="194"/>
    </row>
    <row r="12" spans="1:13" ht="12" customHeight="1">
      <c r="A12" s="574" t="s">
        <v>518</v>
      </c>
      <c r="B12" s="166"/>
      <c r="C12" s="166"/>
      <c r="D12" s="166"/>
      <c r="E12" s="166"/>
      <c r="F12" s="166"/>
      <c r="G12" s="166"/>
      <c r="H12" s="166"/>
      <c r="I12" s="166"/>
      <c r="J12" s="166"/>
      <c r="K12" s="166"/>
      <c r="L12" s="166"/>
      <c r="M12" s="194"/>
    </row>
    <row r="13" spans="1:13" ht="12" customHeight="1">
      <c r="A13" s="545" t="s">
        <v>158</v>
      </c>
      <c r="B13" s="91">
        <v>50.331</v>
      </c>
      <c r="C13" s="91">
        <v>-0.939</v>
      </c>
      <c r="D13" s="91">
        <v>0</v>
      </c>
      <c r="E13" s="91">
        <v>69.371</v>
      </c>
      <c r="F13" s="91">
        <v>0</v>
      </c>
      <c r="G13" s="91">
        <v>0</v>
      </c>
      <c r="H13" s="91">
        <v>0</v>
      </c>
      <c r="I13" s="91">
        <v>0</v>
      </c>
      <c r="J13" s="91">
        <v>0</v>
      </c>
      <c r="K13" s="91">
        <v>0</v>
      </c>
      <c r="L13" s="514">
        <v>118.762</v>
      </c>
      <c r="M13" s="194">
        <v>-0.939</v>
      </c>
    </row>
    <row r="14" spans="1:13" ht="12" customHeight="1">
      <c r="A14" s="545" t="s">
        <v>221</v>
      </c>
      <c r="B14" s="91">
        <v>5.688651876900001</v>
      </c>
      <c r="C14" s="91">
        <v>-0.1145956608</v>
      </c>
      <c r="D14" s="91">
        <v>0</v>
      </c>
      <c r="E14" s="91">
        <v>0</v>
      </c>
      <c r="F14" s="91">
        <v>0</v>
      </c>
      <c r="G14" s="91">
        <v>0</v>
      </c>
      <c r="H14" s="91">
        <v>-0.0781876984</v>
      </c>
      <c r="I14" s="91">
        <v>0</v>
      </c>
      <c r="J14" s="91">
        <v>0</v>
      </c>
      <c r="K14" s="91">
        <v>0</v>
      </c>
      <c r="L14" s="514">
        <v>5.495671279</v>
      </c>
      <c r="M14" s="194">
        <v>0.0677543007</v>
      </c>
    </row>
    <row r="15" spans="1:13" s="200" customFormat="1" ht="12" customHeight="1">
      <c r="A15" s="545" t="s">
        <v>517</v>
      </c>
      <c r="B15" s="91">
        <v>1256.7774455393999</v>
      </c>
      <c r="C15" s="91">
        <v>-7.1580409508</v>
      </c>
      <c r="D15" s="91">
        <v>0</v>
      </c>
      <c r="E15" s="91">
        <v>57.5962524678</v>
      </c>
      <c r="F15" s="91">
        <v>-55.7546351107</v>
      </c>
      <c r="G15" s="91">
        <v>0</v>
      </c>
      <c r="H15" s="91">
        <v>-17.2258943784</v>
      </c>
      <c r="I15" s="91">
        <v>0</v>
      </c>
      <c r="J15" s="91">
        <v>72.8170564507</v>
      </c>
      <c r="K15" s="91">
        <v>-87.90227294419999</v>
      </c>
      <c r="L15" s="514">
        <v>1219.1504652203998</v>
      </c>
      <c r="M15" s="194">
        <v>-8.3155213164</v>
      </c>
    </row>
    <row r="16" spans="1:13" ht="12" customHeight="1">
      <c r="A16" s="545" t="s">
        <v>139</v>
      </c>
      <c r="B16" s="91">
        <v>1725.5832420893</v>
      </c>
      <c r="C16" s="91">
        <v>-13.9129502517</v>
      </c>
      <c r="D16" s="91">
        <v>0</v>
      </c>
      <c r="E16" s="91">
        <v>159.5109257622</v>
      </c>
      <c r="F16" s="91">
        <v>-101.9926497558</v>
      </c>
      <c r="G16" s="91">
        <v>0</v>
      </c>
      <c r="H16" s="91">
        <v>-2.7267295697</v>
      </c>
      <c r="I16" s="91">
        <v>0</v>
      </c>
      <c r="J16" s="91">
        <v>0</v>
      </c>
      <c r="K16" s="91">
        <v>-38.035</v>
      </c>
      <c r="L16" s="514">
        <v>1728.4268382745001</v>
      </c>
      <c r="M16" s="194">
        <v>9.3179137144</v>
      </c>
    </row>
    <row r="17" spans="1:13" ht="12" customHeight="1">
      <c r="A17" s="545" t="s">
        <v>46</v>
      </c>
      <c r="B17" s="91">
        <v>108.0856158037</v>
      </c>
      <c r="C17" s="91">
        <v>66.4575036361</v>
      </c>
      <c r="D17" s="91">
        <v>0</v>
      </c>
      <c r="E17" s="91">
        <v>0</v>
      </c>
      <c r="F17" s="91">
        <v>-21</v>
      </c>
      <c r="G17" s="91">
        <v>0</v>
      </c>
      <c r="H17" s="91">
        <v>-0.3892542944</v>
      </c>
      <c r="I17" s="91">
        <v>-25.9708594147</v>
      </c>
      <c r="J17" s="91">
        <v>0</v>
      </c>
      <c r="K17" s="91">
        <v>0</v>
      </c>
      <c r="L17" s="514">
        <v>127.1828540178</v>
      </c>
      <c r="M17" s="194">
        <v>66.127039747</v>
      </c>
    </row>
    <row r="18" spans="1:13" ht="12" customHeight="1">
      <c r="A18" s="579"/>
      <c r="B18" s="517">
        <v>3146.4659553092997</v>
      </c>
      <c r="C18" s="517">
        <v>44.3329167728</v>
      </c>
      <c r="D18" s="517">
        <v>0</v>
      </c>
      <c r="E18" s="517">
        <v>286.47817822999997</v>
      </c>
      <c r="F18" s="517">
        <v>-178.7472848665</v>
      </c>
      <c r="G18" s="517">
        <v>0</v>
      </c>
      <c r="H18" s="517">
        <v>-20.420065940900002</v>
      </c>
      <c r="I18" s="517">
        <v>-25.9708594147</v>
      </c>
      <c r="J18" s="517">
        <v>72.8170564507</v>
      </c>
      <c r="K18" s="517">
        <v>-125.9372729442</v>
      </c>
      <c r="L18" s="517">
        <v>3199.0186235965</v>
      </c>
      <c r="M18" s="551">
        <v>66.2581864457</v>
      </c>
    </row>
    <row r="19" spans="1:13" ht="12" customHeight="1">
      <c r="A19" s="574"/>
      <c r="B19" s="80"/>
      <c r="C19" s="80"/>
      <c r="D19" s="80"/>
      <c r="E19" s="80"/>
      <c r="F19" s="80"/>
      <c r="G19" s="80"/>
      <c r="H19" s="80"/>
      <c r="I19" s="80"/>
      <c r="J19" s="80"/>
      <c r="K19" s="80"/>
      <c r="L19" s="80"/>
      <c r="M19" s="198"/>
    </row>
    <row r="20" spans="1:13" ht="12" customHeight="1">
      <c r="A20" s="574" t="s">
        <v>521</v>
      </c>
      <c r="B20" s="166"/>
      <c r="C20" s="166"/>
      <c r="D20" s="166"/>
      <c r="E20" s="166"/>
      <c r="F20" s="166"/>
      <c r="G20" s="166"/>
      <c r="H20" s="166"/>
      <c r="I20" s="166"/>
      <c r="J20" s="166"/>
      <c r="K20" s="166"/>
      <c r="L20" s="166"/>
      <c r="M20" s="194"/>
    </row>
    <row r="21" spans="1:13" ht="12" customHeight="1">
      <c r="A21" s="545" t="s">
        <v>147</v>
      </c>
      <c r="B21" s="166">
        <v>175.7743462235</v>
      </c>
      <c r="C21" s="166">
        <v>-6.5058855079</v>
      </c>
      <c r="D21" s="166">
        <v>0</v>
      </c>
      <c r="E21" s="166">
        <v>29.76</v>
      </c>
      <c r="F21" s="166">
        <v>-2.698</v>
      </c>
      <c r="G21" s="166">
        <v>0</v>
      </c>
      <c r="H21" s="166">
        <v>-1.297534762</v>
      </c>
      <c r="I21" s="166">
        <v>0</v>
      </c>
      <c r="J21" s="166">
        <v>0</v>
      </c>
      <c r="K21" s="166">
        <v>-0.092</v>
      </c>
      <c r="L21" s="514">
        <v>194.94092595360001</v>
      </c>
      <c r="M21" s="194">
        <v>-0.228</v>
      </c>
    </row>
    <row r="22" spans="1:13" ht="12" customHeight="1">
      <c r="A22" s="545" t="s">
        <v>46</v>
      </c>
      <c r="B22" s="166">
        <v>2466.8463003126003</v>
      </c>
      <c r="C22" s="166">
        <v>-1016.5578684998</v>
      </c>
      <c r="D22" s="166">
        <v>0</v>
      </c>
      <c r="E22" s="166">
        <v>0.05</v>
      </c>
      <c r="F22" s="166">
        <v>350.99122627490004</v>
      </c>
      <c r="G22" s="166">
        <v>0</v>
      </c>
      <c r="H22" s="166">
        <v>-9.4043976908</v>
      </c>
      <c r="I22" s="166">
        <v>-0.0300554147</v>
      </c>
      <c r="J22" s="166">
        <v>0</v>
      </c>
      <c r="K22" s="166">
        <v>0</v>
      </c>
      <c r="L22" s="514">
        <v>1791.8944607645</v>
      </c>
      <c r="M22" s="194">
        <v>-845.3616301082</v>
      </c>
    </row>
    <row r="23" spans="1:13" ht="12" customHeight="1">
      <c r="A23" s="579"/>
      <c r="B23" s="517">
        <v>2642.6206465361</v>
      </c>
      <c r="C23" s="517">
        <v>-1023.0637540077</v>
      </c>
      <c r="D23" s="517">
        <v>0</v>
      </c>
      <c r="E23" s="517">
        <v>29.81</v>
      </c>
      <c r="F23" s="517">
        <v>348.2932262749</v>
      </c>
      <c r="G23" s="517">
        <v>0</v>
      </c>
      <c r="H23" s="517">
        <v>-10.7019324528</v>
      </c>
      <c r="I23" s="517">
        <v>-0.0300554147</v>
      </c>
      <c r="J23" s="517">
        <v>0</v>
      </c>
      <c r="K23" s="517">
        <v>-0.092</v>
      </c>
      <c r="L23" s="581">
        <v>1986.8353867181002</v>
      </c>
      <c r="M23" s="551">
        <v>-845.5896301082</v>
      </c>
    </row>
    <row r="24" ht="12" customHeight="1"/>
    <row r="25" spans="1:13" ht="13.5" customHeight="1">
      <c r="A25" s="735"/>
      <c r="B25" s="706"/>
      <c r="C25" s="706"/>
      <c r="D25" s="706"/>
      <c r="E25" s="706"/>
      <c r="F25" s="706"/>
      <c r="G25" s="706"/>
      <c r="H25" s="706"/>
      <c r="I25" s="706"/>
      <c r="J25" s="706"/>
      <c r="K25" s="706"/>
      <c r="L25" s="707"/>
      <c r="M25" s="708"/>
    </row>
    <row r="26" spans="1:13" ht="74.25" customHeight="1">
      <c r="A26" s="538" t="s">
        <v>4</v>
      </c>
      <c r="B26" s="587" t="s">
        <v>665</v>
      </c>
      <c r="C26" s="585" t="s">
        <v>670</v>
      </c>
      <c r="D26" s="585" t="s">
        <v>671</v>
      </c>
      <c r="E26" s="585" t="s">
        <v>530</v>
      </c>
      <c r="F26" s="585" t="s">
        <v>531</v>
      </c>
      <c r="G26" s="585" t="s">
        <v>532</v>
      </c>
      <c r="H26" s="585" t="s">
        <v>533</v>
      </c>
      <c r="I26" s="585" t="s">
        <v>597</v>
      </c>
      <c r="J26" s="585" t="s">
        <v>534</v>
      </c>
      <c r="K26" s="585" t="s">
        <v>535</v>
      </c>
      <c r="L26" s="587" t="s">
        <v>684</v>
      </c>
      <c r="M26" s="586" t="s">
        <v>736</v>
      </c>
    </row>
    <row r="27" spans="1:13" ht="13.5" customHeight="1">
      <c r="A27" s="574" t="s">
        <v>514</v>
      </c>
      <c r="B27" s="166"/>
      <c r="C27" s="166"/>
      <c r="D27" s="166"/>
      <c r="E27" s="166"/>
      <c r="F27" s="166"/>
      <c r="G27" s="166"/>
      <c r="H27" s="166"/>
      <c r="I27" s="166"/>
      <c r="J27" s="166"/>
      <c r="K27" s="166"/>
      <c r="L27" s="166"/>
      <c r="M27" s="194"/>
    </row>
    <row r="28" spans="1:13" ht="13.5" customHeight="1">
      <c r="A28" s="574" t="s">
        <v>526</v>
      </c>
      <c r="B28" s="105"/>
      <c r="C28" s="105"/>
      <c r="D28" s="105"/>
      <c r="E28" s="105"/>
      <c r="F28" s="105"/>
      <c r="G28" s="105"/>
      <c r="H28" s="105"/>
      <c r="I28" s="105"/>
      <c r="J28" s="105"/>
      <c r="K28" s="105"/>
      <c r="L28" s="275"/>
      <c r="M28" s="275"/>
    </row>
    <row r="29" spans="1:13" ht="12" customHeight="1">
      <c r="A29" s="545" t="s">
        <v>158</v>
      </c>
      <c r="B29" s="91">
        <v>293.4801835174</v>
      </c>
      <c r="C29" s="91">
        <v>26.9204994935</v>
      </c>
      <c r="D29" s="91">
        <v>-6.8156060913</v>
      </c>
      <c r="E29" s="91">
        <v>161.3979006408</v>
      </c>
      <c r="F29" s="91">
        <v>-92.0789040564</v>
      </c>
      <c r="G29" s="91">
        <v>-0.8430481525</v>
      </c>
      <c r="H29" s="91">
        <v>11.306878079899999</v>
      </c>
      <c r="I29" s="91">
        <v>0</v>
      </c>
      <c r="J29" s="91">
        <v>0</v>
      </c>
      <c r="K29" s="91">
        <v>0</v>
      </c>
      <c r="L29" s="268">
        <v>393.36790592290004</v>
      </c>
      <c r="M29" s="268">
        <v>0</v>
      </c>
    </row>
    <row r="30" spans="1:13" ht="12" customHeight="1">
      <c r="A30" s="545" t="s">
        <v>221</v>
      </c>
      <c r="B30" s="91">
        <v>4143.8706611445</v>
      </c>
      <c r="C30" s="91">
        <v>0.6034715873000001</v>
      </c>
      <c r="D30" s="91">
        <v>92.15611827779999</v>
      </c>
      <c r="E30" s="91">
        <v>443.3523905625</v>
      </c>
      <c r="F30" s="91">
        <v>-262.1427020593</v>
      </c>
      <c r="G30" s="91">
        <v>-287.18776764809996</v>
      </c>
      <c r="H30" s="91">
        <v>38.5423947155</v>
      </c>
      <c r="I30" s="91">
        <v>0</v>
      </c>
      <c r="J30" s="91">
        <v>650.8067083039</v>
      </c>
      <c r="K30" s="91">
        <v>-2854.4550879318003</v>
      </c>
      <c r="L30" s="515">
        <v>1965.5464860478</v>
      </c>
      <c r="M30" s="268">
        <v>0</v>
      </c>
    </row>
    <row r="31" spans="1:13" ht="12" customHeight="1">
      <c r="A31" s="545" t="s">
        <v>517</v>
      </c>
      <c r="B31" s="91">
        <v>928.0442071394999</v>
      </c>
      <c r="C31" s="91">
        <v>-177.136155033</v>
      </c>
      <c r="D31" s="91">
        <v>19.6439696456</v>
      </c>
      <c r="E31" s="91">
        <v>240.1931068824</v>
      </c>
      <c r="F31" s="91">
        <v>-132.8555831041</v>
      </c>
      <c r="G31" s="91">
        <v>-140.9408889735</v>
      </c>
      <c r="H31" s="91">
        <v>17.8104497667</v>
      </c>
      <c r="I31" s="91">
        <v>0</v>
      </c>
      <c r="J31" s="91">
        <v>0</v>
      </c>
      <c r="K31" s="91">
        <v>-1.1867287018</v>
      </c>
      <c r="L31" s="514">
        <v>753.5716729513</v>
      </c>
      <c r="M31" s="194">
        <v>0</v>
      </c>
    </row>
    <row r="32" spans="1:13" ht="15" customHeight="1">
      <c r="A32" s="579"/>
      <c r="B32" s="517">
        <v>5365.3950518014</v>
      </c>
      <c r="C32" s="517">
        <v>-149.61218395219998</v>
      </c>
      <c r="D32" s="517">
        <v>104.98448183209999</v>
      </c>
      <c r="E32" s="517">
        <v>844.9433980857</v>
      </c>
      <c r="F32" s="517">
        <v>-487.07718921979995</v>
      </c>
      <c r="G32" s="517">
        <v>-428.9717047741</v>
      </c>
      <c r="H32" s="517">
        <v>67.6597225621</v>
      </c>
      <c r="I32" s="517">
        <v>0</v>
      </c>
      <c r="J32" s="517">
        <v>650.8067083039</v>
      </c>
      <c r="K32" s="517">
        <v>-2855.6418166336002</v>
      </c>
      <c r="L32" s="517">
        <v>3112.4864680054993</v>
      </c>
      <c r="M32" s="551">
        <v>0</v>
      </c>
    </row>
    <row r="33" spans="1:13" ht="12" customHeight="1">
      <c r="A33" s="545"/>
      <c r="B33" s="166"/>
      <c r="C33" s="166"/>
      <c r="D33" s="166"/>
      <c r="E33" s="166"/>
      <c r="F33" s="166"/>
      <c r="G33" s="166"/>
      <c r="H33" s="166"/>
      <c r="I33" s="166"/>
      <c r="J33" s="166"/>
      <c r="K33" s="166"/>
      <c r="L33" s="166"/>
      <c r="M33" s="194"/>
    </row>
    <row r="34" spans="1:13" ht="12" customHeight="1">
      <c r="A34" s="574" t="s">
        <v>518</v>
      </c>
      <c r="B34" s="166"/>
      <c r="C34" s="166"/>
      <c r="D34" s="166"/>
      <c r="E34" s="166"/>
      <c r="F34" s="166"/>
      <c r="G34" s="166"/>
      <c r="H34" s="166"/>
      <c r="I34" s="166"/>
      <c r="J34" s="166"/>
      <c r="K34" s="166"/>
      <c r="L34" s="166"/>
      <c r="M34" s="194"/>
    </row>
    <row r="35" spans="1:13" ht="12" customHeight="1">
      <c r="A35" s="545" t="s">
        <v>158</v>
      </c>
      <c r="B35" s="91">
        <v>0</v>
      </c>
      <c r="C35" s="91">
        <v>2.692</v>
      </c>
      <c r="D35" s="91">
        <v>0</v>
      </c>
      <c r="E35" s="91">
        <v>47.639</v>
      </c>
      <c r="F35" s="91">
        <v>0</v>
      </c>
      <c r="G35" s="91">
        <v>0</v>
      </c>
      <c r="H35" s="91">
        <v>0</v>
      </c>
      <c r="I35" s="91">
        <v>0</v>
      </c>
      <c r="J35" s="91">
        <v>0</v>
      </c>
      <c r="K35" s="91">
        <v>0</v>
      </c>
      <c r="L35" s="514">
        <v>50.331</v>
      </c>
      <c r="M35" s="194">
        <v>2.692</v>
      </c>
    </row>
    <row r="36" spans="1:13" ht="12" customHeight="1">
      <c r="A36" s="545" t="s">
        <v>221</v>
      </c>
      <c r="B36" s="91">
        <v>6.2818742518</v>
      </c>
      <c r="C36" s="91">
        <v>-0.5195410606</v>
      </c>
      <c r="D36" s="91">
        <v>0</v>
      </c>
      <c r="E36" s="91">
        <v>0</v>
      </c>
      <c r="F36" s="91">
        <v>0</v>
      </c>
      <c r="G36" s="91">
        <v>-0.2245821664</v>
      </c>
      <c r="H36" s="91">
        <v>0.1508466467</v>
      </c>
      <c r="I36" s="91">
        <v>0</v>
      </c>
      <c r="J36" s="91">
        <v>0</v>
      </c>
      <c r="K36" s="91">
        <v>0</v>
      </c>
      <c r="L36" s="514">
        <v>5.688651876900001</v>
      </c>
      <c r="M36" s="194">
        <v>-0.12016496019999999</v>
      </c>
    </row>
    <row r="37" spans="1:13" ht="12" customHeight="1">
      <c r="A37" s="545" t="s">
        <v>517</v>
      </c>
      <c r="B37" s="91">
        <v>1265.4082665469</v>
      </c>
      <c r="C37" s="91">
        <v>-44.1468278088</v>
      </c>
      <c r="D37" s="91">
        <v>0</v>
      </c>
      <c r="E37" s="91">
        <v>178.4974997795</v>
      </c>
      <c r="F37" s="91">
        <v>-276.6554702406</v>
      </c>
      <c r="G37" s="91">
        <v>0.0003071642</v>
      </c>
      <c r="H37" s="91">
        <v>35.366776970400004</v>
      </c>
      <c r="I37" s="91">
        <v>0</v>
      </c>
      <c r="J37" s="91">
        <v>419.0387840042</v>
      </c>
      <c r="K37" s="91">
        <v>-320.7314120615</v>
      </c>
      <c r="L37" s="514">
        <v>1256.7774455393999</v>
      </c>
      <c r="M37" s="194">
        <v>-42.4403113372</v>
      </c>
    </row>
    <row r="38" spans="1:13" s="200" customFormat="1" ht="12" customHeight="1">
      <c r="A38" s="545" t="s">
        <v>139</v>
      </c>
      <c r="B38" s="91">
        <v>1745.1885928042</v>
      </c>
      <c r="C38" s="91">
        <v>21.7549655599</v>
      </c>
      <c r="D38" s="91">
        <v>0</v>
      </c>
      <c r="E38" s="91">
        <v>469.0324570662</v>
      </c>
      <c r="F38" s="91">
        <v>-395.0463659702</v>
      </c>
      <c r="G38" s="91">
        <v>0</v>
      </c>
      <c r="H38" s="91">
        <v>-34.9060414723</v>
      </c>
      <c r="I38" s="91">
        <v>0</v>
      </c>
      <c r="J38" s="91">
        <v>7.6383946501</v>
      </c>
      <c r="K38" s="91">
        <v>-88.07900000000001</v>
      </c>
      <c r="L38" s="514">
        <v>1725.5832420893</v>
      </c>
      <c r="M38" s="194">
        <v>23.120953139599997</v>
      </c>
    </row>
    <row r="39" spans="1:13" ht="12" customHeight="1">
      <c r="A39" s="545" t="s">
        <v>46</v>
      </c>
      <c r="B39" s="91">
        <v>221.7359709479</v>
      </c>
      <c r="C39" s="91">
        <v>-284.9901941933</v>
      </c>
      <c r="D39" s="91">
        <v>0</v>
      </c>
      <c r="E39" s="91">
        <v>75.2752600468</v>
      </c>
      <c r="F39" s="91">
        <v>107.7815094897</v>
      </c>
      <c r="G39" s="91">
        <v>0</v>
      </c>
      <c r="H39" s="91">
        <v>-11.7168309149</v>
      </c>
      <c r="I39" s="91">
        <v>0</v>
      </c>
      <c r="J39" s="91">
        <v>0</v>
      </c>
      <c r="K39" s="91">
        <v>0</v>
      </c>
      <c r="L39" s="514">
        <v>108.0856158037</v>
      </c>
      <c r="M39" s="194">
        <v>-286.5487834814</v>
      </c>
    </row>
    <row r="40" spans="1:13" ht="12" customHeight="1">
      <c r="A40" s="579"/>
      <c r="B40" s="517">
        <v>3238.6147045508</v>
      </c>
      <c r="C40" s="517">
        <v>-305.2095975028</v>
      </c>
      <c r="D40" s="517">
        <v>0</v>
      </c>
      <c r="E40" s="517">
        <v>770.4442168925001</v>
      </c>
      <c r="F40" s="517">
        <v>-563.9203267211</v>
      </c>
      <c r="G40" s="517">
        <v>-0.22427500220000002</v>
      </c>
      <c r="H40" s="517">
        <v>-11.105248770099994</v>
      </c>
      <c r="I40" s="517">
        <v>0</v>
      </c>
      <c r="J40" s="517">
        <v>426.6771786543</v>
      </c>
      <c r="K40" s="517">
        <v>-408.8104120615</v>
      </c>
      <c r="L40" s="517">
        <v>3146.4662400399</v>
      </c>
      <c r="M40" s="551">
        <v>-303.2963066392</v>
      </c>
    </row>
    <row r="41" spans="1:13" ht="12" customHeight="1">
      <c r="A41" s="574"/>
      <c r="B41" s="80"/>
      <c r="C41" s="80"/>
      <c r="D41" s="80"/>
      <c r="E41" s="80"/>
      <c r="F41" s="80"/>
      <c r="G41" s="80"/>
      <c r="H41" s="80"/>
      <c r="I41" s="80"/>
      <c r="J41" s="80"/>
      <c r="K41" s="80"/>
      <c r="L41" s="80"/>
      <c r="M41" s="198"/>
    </row>
    <row r="42" spans="1:13" ht="12" customHeight="1">
      <c r="A42" s="574" t="s">
        <v>521</v>
      </c>
      <c r="B42" s="166"/>
      <c r="C42" s="166"/>
      <c r="D42" s="166"/>
      <c r="E42" s="166"/>
      <c r="F42" s="166"/>
      <c r="G42" s="166"/>
      <c r="H42" s="166"/>
      <c r="I42" s="166"/>
      <c r="J42" s="166"/>
      <c r="K42" s="166"/>
      <c r="L42" s="166"/>
      <c r="M42" s="194"/>
    </row>
    <row r="43" spans="1:13" ht="12" customHeight="1">
      <c r="A43" s="545" t="s">
        <v>147</v>
      </c>
      <c r="B43" s="166">
        <v>155.8031217854</v>
      </c>
      <c r="C43" s="166">
        <v>-13.7603753731</v>
      </c>
      <c r="D43" s="166">
        <v>0</v>
      </c>
      <c r="E43" s="166">
        <v>44.803</v>
      </c>
      <c r="F43" s="166">
        <v>-11.5172005603</v>
      </c>
      <c r="G43" s="166">
        <v>0</v>
      </c>
      <c r="H43" s="166">
        <v>2.3978003715</v>
      </c>
      <c r="I43" s="166">
        <v>0</v>
      </c>
      <c r="J43" s="166">
        <v>0.313</v>
      </c>
      <c r="K43" s="166">
        <v>-2.265</v>
      </c>
      <c r="L43" s="514">
        <v>175.7743462235</v>
      </c>
      <c r="M43" s="194">
        <v>0.745</v>
      </c>
    </row>
    <row r="44" spans="1:13" ht="12" customHeight="1">
      <c r="A44" s="545" t="s">
        <v>46</v>
      </c>
      <c r="B44" s="166">
        <v>2103.8884527072</v>
      </c>
      <c r="C44" s="166">
        <v>542.0799956760001</v>
      </c>
      <c r="D44" s="166">
        <v>0</v>
      </c>
      <c r="E44" s="166">
        <v>0.205</v>
      </c>
      <c r="F44" s="166">
        <v>-207.4789271903</v>
      </c>
      <c r="G44" s="166">
        <v>0</v>
      </c>
      <c r="H44" s="166">
        <v>28.1512822366</v>
      </c>
      <c r="I44" s="166">
        <v>0</v>
      </c>
      <c r="J44" s="166">
        <v>0</v>
      </c>
      <c r="K44" s="166">
        <v>0</v>
      </c>
      <c r="L44" s="514">
        <v>2466.8463003126003</v>
      </c>
      <c r="M44" s="194">
        <v>562.3528843237</v>
      </c>
    </row>
    <row r="45" spans="1:13" ht="12" customHeight="1">
      <c r="A45" s="579"/>
      <c r="B45" s="517">
        <v>2259.6915744926</v>
      </c>
      <c r="C45" s="517">
        <v>528.3196203028999</v>
      </c>
      <c r="D45" s="517">
        <v>0</v>
      </c>
      <c r="E45" s="517">
        <v>45.008</v>
      </c>
      <c r="F45" s="517">
        <v>-218.99612775059998</v>
      </c>
      <c r="G45" s="517">
        <v>0</v>
      </c>
      <c r="H45" s="517">
        <v>30.5490826081</v>
      </c>
      <c r="I45" s="517">
        <v>0</v>
      </c>
      <c r="J45" s="517">
        <v>0.313</v>
      </c>
      <c r="K45" s="517">
        <v>-2.265</v>
      </c>
      <c r="L45" s="581">
        <v>2642.6206465361</v>
      </c>
      <c r="M45" s="551">
        <v>563.0978843237</v>
      </c>
    </row>
    <row r="46" ht="12" customHeight="1">
      <c r="A46" s="115" t="s">
        <v>536</v>
      </c>
    </row>
    <row r="47" ht="12" customHeight="1">
      <c r="A47" s="115" t="s">
        <v>537</v>
      </c>
    </row>
    <row r="48" ht="12" customHeight="1">
      <c r="A48" s="115" t="s">
        <v>538</v>
      </c>
    </row>
    <row r="49" ht="12" customHeight="1">
      <c r="A49" s="115" t="s">
        <v>539</v>
      </c>
    </row>
    <row r="50" ht="12" customHeight="1"/>
    <row r="51" ht="12" customHeight="1"/>
    <row r="52" ht="12" customHeight="1"/>
    <row r="53" ht="12" customHeight="1"/>
    <row r="54" ht="13.5" customHeight="1"/>
    <row r="55" ht="13.5" customHeight="1"/>
    <row r="56" ht="13.5" customHeight="1"/>
    <row r="57" ht="13.5" customHeight="1"/>
    <row r="58" ht="12" customHeight="1"/>
  </sheetData>
  <sheetProtection/>
  <conditionalFormatting sqref="B7:M12 B14:M23 B29:M34 B36:M45 J35:M35">
    <cfRule type="expression" priority="18" dxfId="25">
      <formula>IF(AND(B7&gt;-0.49,B7&lt;0.49),IF(B7=0,FALSE,TRUE),FALSE)</formula>
    </cfRule>
  </conditionalFormatting>
  <conditionalFormatting sqref="J13:M13 B13:H13">
    <cfRule type="expression" priority="7" dxfId="25">
      <formula>IF(AND(B13&gt;-0.49,B13&lt;0.49),IF(B13=0,FALSE,TRUE),FALSE)</formula>
    </cfRule>
  </conditionalFormatting>
  <conditionalFormatting sqref="I13">
    <cfRule type="expression" priority="6" dxfId="25">
      <formula>IF(AND(I13&gt;-0.49,I13&lt;0.49),IF(I13=0,FALSE,TRUE),FALSE)</formula>
    </cfRule>
  </conditionalFormatting>
  <conditionalFormatting sqref="B35:H35">
    <cfRule type="expression" priority="2" dxfId="25">
      <formula>IF(AND(B35&gt;-0.49,B35&lt;0.49),IF(B35=0,FALSE,TRUE),FALSE)</formula>
    </cfRule>
  </conditionalFormatting>
  <conditionalFormatting sqref="I35">
    <cfRule type="expression" priority="1" dxfId="25">
      <formula>IF(AND(I35&gt;-0.49,I35&lt;0.49),IF(I35=0,FALSE,TRUE),FALSE)</formula>
    </cfRule>
  </conditionalFormatting>
  <printOptions horizontalCentered="1"/>
  <pageMargins left="0.35433070866141736" right="0.1968503937007874" top="0.5511811023622047" bottom="0.31496062992125984" header="0.5118110236220472" footer="0.5118110236220472"/>
  <pageSetup fitToHeight="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2:E54"/>
  <sheetViews>
    <sheetView showGridLines="0" zoomScale="85" zoomScaleNormal="85" zoomScalePageLayoutView="0" workbookViewId="0" topLeftCell="A1">
      <selection activeCell="A1" sqref="A1:C1"/>
    </sheetView>
  </sheetViews>
  <sheetFormatPr defaultColWidth="9.140625" defaultRowHeight="12.75"/>
  <cols>
    <col min="1" max="1" width="46.00390625" style="115" customWidth="1"/>
    <col min="2" max="2" width="14.8515625" style="115" customWidth="1"/>
    <col min="3" max="3" width="20.28125" style="115" bestFit="1" customWidth="1"/>
    <col min="4" max="4" width="24.7109375" style="115" customWidth="1"/>
    <col min="5" max="5" width="25.7109375" style="115" customWidth="1"/>
    <col min="6" max="16384" width="9.140625" style="115" customWidth="1"/>
  </cols>
  <sheetData>
    <row r="1" ht="15.75" customHeight="1"/>
    <row r="2" spans="1:5" ht="21.75" customHeight="1">
      <c r="A2" s="563" t="s">
        <v>540</v>
      </c>
      <c r="B2" s="121"/>
      <c r="C2" s="121"/>
      <c r="D2" s="185"/>
      <c r="E2" s="641"/>
    </row>
    <row r="3" spans="1:5" ht="12" customHeight="1">
      <c r="A3" s="715"/>
      <c r="B3" s="583"/>
      <c r="C3" s="583"/>
      <c r="D3" s="583"/>
      <c r="E3" s="584"/>
    </row>
    <row r="4" spans="1:5" ht="51" customHeight="1">
      <c r="A4" s="538" t="s">
        <v>4</v>
      </c>
      <c r="B4" s="585" t="s">
        <v>768</v>
      </c>
      <c r="C4" s="585" t="s">
        <v>607</v>
      </c>
      <c r="D4" s="585" t="s">
        <v>608</v>
      </c>
      <c r="E4" s="586" t="s">
        <v>541</v>
      </c>
    </row>
    <row r="5" spans="1:5" ht="12" customHeight="1">
      <c r="A5" s="588" t="s">
        <v>514</v>
      </c>
      <c r="B5" s="68"/>
      <c r="C5" s="68"/>
      <c r="D5" s="68"/>
      <c r="E5" s="69"/>
    </row>
    <row r="6" spans="1:5" ht="12" customHeight="1">
      <c r="A6" s="589" t="s">
        <v>526</v>
      </c>
      <c r="B6" s="166"/>
      <c r="C6" s="166"/>
      <c r="D6" s="166"/>
      <c r="E6" s="134"/>
    </row>
    <row r="7" spans="1:5" ht="12" customHeight="1">
      <c r="A7" s="590" t="s">
        <v>158</v>
      </c>
      <c r="B7" s="774">
        <v>256.774495138369</v>
      </c>
      <c r="C7" s="797" t="s">
        <v>748</v>
      </c>
      <c r="D7" s="91" t="s">
        <v>543</v>
      </c>
      <c r="E7" s="268" t="s">
        <v>543</v>
      </c>
    </row>
    <row r="8" spans="1:5" ht="12" customHeight="1">
      <c r="A8" s="591"/>
      <c r="B8" s="592">
        <v>310.4702460732984</v>
      </c>
      <c r="C8" s="592" t="s">
        <v>132</v>
      </c>
      <c r="D8" s="592" t="s">
        <v>543</v>
      </c>
      <c r="E8" s="593" t="s">
        <v>543</v>
      </c>
    </row>
    <row r="9" spans="1:5" ht="12" customHeight="1">
      <c r="A9" s="594"/>
      <c r="B9" s="517">
        <v>567.2447412116679</v>
      </c>
      <c r="C9" s="595"/>
      <c r="D9" s="595"/>
      <c r="E9" s="596"/>
    </row>
    <row r="10" spans="1:5" ht="12" customHeight="1">
      <c r="A10" s="590"/>
      <c r="B10" s="91"/>
      <c r="C10" s="91"/>
      <c r="D10" s="91"/>
      <c r="E10" s="268"/>
    </row>
    <row r="11" spans="1:5" ht="12" customHeight="1">
      <c r="A11" s="590" t="s">
        <v>221</v>
      </c>
      <c r="B11" s="91"/>
      <c r="C11" s="91"/>
      <c r="D11" s="514"/>
      <c r="E11" s="515"/>
    </row>
    <row r="12" spans="1:5" ht="12" customHeight="1">
      <c r="A12" s="597"/>
      <c r="B12" s="91">
        <v>1334.2732069932686</v>
      </c>
      <c r="C12" s="91" t="s">
        <v>542</v>
      </c>
      <c r="D12" s="91" t="s">
        <v>543</v>
      </c>
      <c r="E12" s="268" t="s">
        <v>543</v>
      </c>
    </row>
    <row r="13" spans="1:5" ht="12" customHeight="1">
      <c r="A13" s="597"/>
      <c r="B13" s="91">
        <v>230.7974943904263</v>
      </c>
      <c r="C13" s="91" t="s">
        <v>545</v>
      </c>
      <c r="D13" s="91" t="s">
        <v>548</v>
      </c>
      <c r="E13" s="268" t="s">
        <v>752</v>
      </c>
    </row>
    <row r="14" spans="1:5" ht="12" customHeight="1">
      <c r="A14" s="597"/>
      <c r="B14" s="91">
        <v>311.5566566940912</v>
      </c>
      <c r="C14" s="91" t="s">
        <v>132</v>
      </c>
      <c r="D14" s="91" t="s">
        <v>543</v>
      </c>
      <c r="E14" s="268" t="s">
        <v>543</v>
      </c>
    </row>
    <row r="15" spans="1:5" ht="12" customHeight="1">
      <c r="A15" s="598"/>
      <c r="B15" s="517">
        <v>1876.6273580777859</v>
      </c>
      <c r="C15" s="595"/>
      <c r="D15" s="595"/>
      <c r="E15" s="596"/>
    </row>
    <row r="16" spans="1:5" ht="12" customHeight="1">
      <c r="A16" s="597"/>
      <c r="B16" s="91"/>
      <c r="C16" s="91"/>
      <c r="D16" s="91"/>
      <c r="E16" s="268"/>
    </row>
    <row r="17" spans="1:5" ht="12" customHeight="1">
      <c r="A17" s="590" t="s">
        <v>517</v>
      </c>
      <c r="B17" s="91"/>
      <c r="C17" s="91"/>
      <c r="D17" s="91"/>
      <c r="E17" s="268"/>
    </row>
    <row r="18" spans="1:5" ht="12" customHeight="1">
      <c r="A18" s="597" t="s">
        <v>549</v>
      </c>
      <c r="B18" s="91">
        <v>678.0497382198952</v>
      </c>
      <c r="C18" s="91" t="s">
        <v>545</v>
      </c>
      <c r="D18" s="514" t="s">
        <v>546</v>
      </c>
      <c r="E18" s="739">
        <v>0.0568</v>
      </c>
    </row>
    <row r="19" spans="1:5" ht="12" customHeight="1">
      <c r="A19" s="597" t="s">
        <v>596</v>
      </c>
      <c r="B19" s="91">
        <v>45.458115183246065</v>
      </c>
      <c r="C19" s="797" t="s">
        <v>748</v>
      </c>
      <c r="D19" s="91" t="s">
        <v>543</v>
      </c>
      <c r="E19" s="268" t="s">
        <v>543</v>
      </c>
    </row>
    <row r="20" spans="1:5" ht="12" customHeight="1">
      <c r="A20" s="597" t="s">
        <v>132</v>
      </c>
      <c r="B20" s="91">
        <v>32.999310647035976</v>
      </c>
      <c r="C20" s="91" t="s">
        <v>132</v>
      </c>
      <c r="D20" s="91" t="s">
        <v>543</v>
      </c>
      <c r="E20" s="268" t="s">
        <v>543</v>
      </c>
    </row>
    <row r="21" spans="1:5" ht="12" customHeight="1">
      <c r="A21" s="600" t="s">
        <v>729</v>
      </c>
      <c r="B21" s="599">
        <v>756.5071640501772</v>
      </c>
      <c r="C21" s="595"/>
      <c r="D21" s="595"/>
      <c r="E21" s="596"/>
    </row>
    <row r="22" spans="1:5" ht="12" customHeight="1">
      <c r="A22" s="600"/>
      <c r="B22" s="517"/>
      <c r="C22" s="595"/>
      <c r="D22" s="595"/>
      <c r="E22" s="596"/>
    </row>
    <row r="23" spans="1:5" ht="12" customHeight="1">
      <c r="A23" s="590"/>
      <c r="B23" s="166"/>
      <c r="C23" s="91"/>
      <c r="D23" s="91"/>
      <c r="E23" s="268"/>
    </row>
    <row r="24" spans="1:5" ht="12" customHeight="1">
      <c r="A24" s="589" t="s">
        <v>518</v>
      </c>
      <c r="B24" s="166"/>
      <c r="C24" s="166"/>
      <c r="D24" s="166"/>
      <c r="E24" s="134"/>
    </row>
    <row r="25" spans="1:5" ht="12" customHeight="1">
      <c r="A25" s="590" t="s">
        <v>158</v>
      </c>
      <c r="B25" s="91">
        <v>118.762</v>
      </c>
      <c r="C25" s="91" t="s">
        <v>132</v>
      </c>
      <c r="D25" s="91" t="s">
        <v>543</v>
      </c>
      <c r="E25" s="515" t="s">
        <v>543</v>
      </c>
    </row>
    <row r="26" spans="1:5" ht="12" customHeight="1">
      <c r="A26" s="590" t="s">
        <v>221</v>
      </c>
      <c r="B26" s="91">
        <v>5.495673148840687</v>
      </c>
      <c r="C26" s="91" t="s">
        <v>132</v>
      </c>
      <c r="D26" s="91" t="s">
        <v>543</v>
      </c>
      <c r="E26" s="515" t="s">
        <v>543</v>
      </c>
    </row>
    <row r="27" spans="1:5" ht="12" customHeight="1">
      <c r="A27" s="598"/>
      <c r="B27" s="517">
        <v>124.2576731488407</v>
      </c>
      <c r="C27" s="595"/>
      <c r="D27" s="595"/>
      <c r="E27" s="596"/>
    </row>
    <row r="28" spans="1:5" ht="12" customHeight="1">
      <c r="A28" s="590"/>
      <c r="B28" s="91"/>
      <c r="C28" s="91"/>
      <c r="D28" s="514"/>
      <c r="E28" s="515"/>
    </row>
    <row r="29" spans="1:5" ht="12" customHeight="1">
      <c r="A29" s="590" t="s">
        <v>517</v>
      </c>
      <c r="B29" s="91"/>
      <c r="C29" s="91"/>
      <c r="D29" s="514"/>
      <c r="E29" s="515"/>
    </row>
    <row r="30" spans="1:5" ht="12" customHeight="1">
      <c r="A30" s="597" t="s">
        <v>596</v>
      </c>
      <c r="B30" s="91">
        <v>1213.9444652206432</v>
      </c>
      <c r="C30" s="797" t="s">
        <v>748</v>
      </c>
      <c r="D30" s="91" t="s">
        <v>543</v>
      </c>
      <c r="E30" s="268" t="s">
        <v>543</v>
      </c>
    </row>
    <row r="31" spans="1:5" ht="12" customHeight="1">
      <c r="A31" s="597" t="s">
        <v>132</v>
      </c>
      <c r="B31" s="91">
        <v>5.206</v>
      </c>
      <c r="C31" s="91" t="s">
        <v>132</v>
      </c>
      <c r="D31" s="91" t="s">
        <v>543</v>
      </c>
      <c r="E31" s="268" t="s">
        <v>543</v>
      </c>
    </row>
    <row r="32" spans="1:5" ht="12" customHeight="1">
      <c r="A32" s="598"/>
      <c r="B32" s="517">
        <v>1219.1504652206431</v>
      </c>
      <c r="C32" s="595"/>
      <c r="D32" s="595"/>
      <c r="E32" s="596"/>
    </row>
    <row r="33" spans="1:5" ht="12" customHeight="1">
      <c r="A33" s="597"/>
      <c r="B33" s="91"/>
      <c r="C33" s="91"/>
      <c r="D33" s="91"/>
      <c r="E33" s="268"/>
    </row>
    <row r="34" spans="1:5" s="184" customFormat="1" ht="24" customHeight="1">
      <c r="A34" s="645" t="s">
        <v>747</v>
      </c>
      <c r="B34" s="91"/>
      <c r="C34" s="91"/>
      <c r="D34" s="514"/>
      <c r="E34" s="268"/>
    </row>
    <row r="35" spans="1:5" s="184" customFormat="1" ht="11.25">
      <c r="A35" s="597" t="s">
        <v>588</v>
      </c>
      <c r="B35" s="91">
        <v>5.261961403497258</v>
      </c>
      <c r="C35" s="91" t="s">
        <v>545</v>
      </c>
      <c r="D35" s="514" t="s">
        <v>550</v>
      </c>
      <c r="E35" s="268" t="s">
        <v>543</v>
      </c>
    </row>
    <row r="36" spans="1:5" s="184" customFormat="1" ht="11.25">
      <c r="A36" s="597" t="s">
        <v>588</v>
      </c>
      <c r="B36" s="91">
        <v>45.65192005821249</v>
      </c>
      <c r="C36" s="91" t="s">
        <v>545</v>
      </c>
      <c r="D36" s="514" t="s">
        <v>676</v>
      </c>
      <c r="E36" s="740" t="s">
        <v>753</v>
      </c>
    </row>
    <row r="37" spans="1:5" s="184" customFormat="1" ht="11.25">
      <c r="A37" s="597" t="s">
        <v>132</v>
      </c>
      <c r="B37" s="91">
        <v>73.67707554225878</v>
      </c>
      <c r="C37" s="592" t="s">
        <v>132</v>
      </c>
      <c r="D37" s="91" t="s">
        <v>543</v>
      </c>
      <c r="E37" s="268" t="s">
        <v>543</v>
      </c>
    </row>
    <row r="38" spans="1:5" ht="11.25">
      <c r="A38" s="600" t="s">
        <v>729</v>
      </c>
      <c r="B38" s="517">
        <v>124.59095700396854</v>
      </c>
      <c r="C38" s="517"/>
      <c r="D38" s="517"/>
      <c r="E38" s="518"/>
    </row>
    <row r="39" spans="1:5" ht="12" customHeight="1">
      <c r="A39" s="777" t="s">
        <v>681</v>
      </c>
      <c r="B39" s="517">
        <v>4668.378358713083</v>
      </c>
      <c r="C39" s="517"/>
      <c r="D39" s="466"/>
      <c r="E39" s="467"/>
    </row>
    <row r="40" spans="1:5" ht="11.25">
      <c r="A40" s="589"/>
      <c r="B40" s="91"/>
      <c r="C40" s="80"/>
      <c r="D40" s="80"/>
      <c r="E40" s="81"/>
    </row>
    <row r="41" spans="1:5" ht="12" customHeight="1">
      <c r="A41" s="589" t="s">
        <v>521</v>
      </c>
      <c r="B41" s="166"/>
      <c r="C41" s="166"/>
      <c r="D41" s="166"/>
      <c r="E41" s="134"/>
    </row>
    <row r="42" spans="1:5" ht="12" customHeight="1">
      <c r="A42" s="590" t="s">
        <v>46</v>
      </c>
      <c r="B42" s="166"/>
      <c r="C42" s="166"/>
      <c r="D42" s="166"/>
      <c r="E42" s="134"/>
    </row>
    <row r="43" spans="1:5" ht="12" customHeight="1">
      <c r="A43" s="597" t="s">
        <v>552</v>
      </c>
      <c r="B43" s="166">
        <v>1766.477482456741</v>
      </c>
      <c r="C43" s="91" t="s">
        <v>545</v>
      </c>
      <c r="D43" s="514" t="s">
        <v>666</v>
      </c>
      <c r="E43" s="778" t="s">
        <v>751</v>
      </c>
    </row>
    <row r="44" spans="1:5" ht="12" customHeight="1">
      <c r="A44" s="597" t="s">
        <v>132</v>
      </c>
      <c r="B44" s="91">
        <v>25.416978309648464</v>
      </c>
      <c r="C44" s="592" t="s">
        <v>132</v>
      </c>
      <c r="D44" s="592" t="s">
        <v>543</v>
      </c>
      <c r="E44" s="593" t="s">
        <v>543</v>
      </c>
    </row>
    <row r="45" spans="1:5" ht="12" customHeight="1">
      <c r="A45" s="579" t="s">
        <v>522</v>
      </c>
      <c r="B45" s="517">
        <v>1791.8944607663896</v>
      </c>
      <c r="C45" s="670"/>
      <c r="D45" s="670"/>
      <c r="E45" s="671"/>
    </row>
    <row r="46" spans="1:5" ht="12" customHeight="1">
      <c r="A46" s="197"/>
      <c r="B46" s="80"/>
      <c r="C46" s="709"/>
      <c r="D46" s="709"/>
      <c r="E46" s="709"/>
    </row>
    <row r="47" ht="12.75">
      <c r="A47" s="601" t="s">
        <v>674</v>
      </c>
    </row>
    <row r="48" ht="11.25">
      <c r="A48" s="115" t="s">
        <v>586</v>
      </c>
    </row>
    <row r="49" ht="12.75">
      <c r="A49" s="115" t="s">
        <v>730</v>
      </c>
    </row>
    <row r="50" ht="12.75">
      <c r="A50" s="622" t="s">
        <v>675</v>
      </c>
    </row>
    <row r="51" ht="11.25">
      <c r="A51" s="622" t="s">
        <v>587</v>
      </c>
    </row>
    <row r="52" spans="1:5" ht="11.25">
      <c r="A52" s="799" t="s">
        <v>775</v>
      </c>
      <c r="E52" s="118"/>
    </row>
    <row r="53" spans="1:5" ht="12.75">
      <c r="A53" s="115" t="s">
        <v>749</v>
      </c>
      <c r="E53" s="118"/>
    </row>
    <row r="54" ht="11.25">
      <c r="E54" s="118"/>
    </row>
  </sheetData>
  <sheetProtection/>
  <printOptions horizontalCentered="1"/>
  <pageMargins left="0.36" right="0.18" top="0.551181102362205" bottom="0.31496062992126" header="0.511811023622047" footer="0.511811023622047"/>
  <pageSetup fitToHeight="1" fitToWidth="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A1" sqref="A1"/>
    </sheetView>
  </sheetViews>
  <sheetFormatPr defaultColWidth="9.140625" defaultRowHeight="12.75"/>
  <cols>
    <col min="1" max="1" width="42.28125" style="115" customWidth="1"/>
    <col min="2" max="2" width="12.421875" style="115" bestFit="1" customWidth="1"/>
    <col min="3" max="3" width="19.28125" style="115" bestFit="1" customWidth="1"/>
    <col min="4" max="4" width="5.28125" style="200" bestFit="1" customWidth="1"/>
    <col min="5" max="6" width="16.140625" style="115" customWidth="1"/>
    <col min="7" max="7" width="7.7109375" style="184" customWidth="1"/>
    <col min="8" max="16384" width="9.140625" style="115" customWidth="1"/>
  </cols>
  <sheetData>
    <row r="1" spans="1:6" ht="15.75" customHeight="1">
      <c r="A1" s="519"/>
      <c r="B1" s="144"/>
      <c r="C1" s="182"/>
      <c r="D1" s="145"/>
      <c r="E1" s="602"/>
      <c r="F1" s="183"/>
    </row>
    <row r="2" spans="1:7" ht="12" customHeight="1">
      <c r="A2" s="519"/>
      <c r="B2" s="144"/>
      <c r="C2" s="182"/>
      <c r="D2" s="145"/>
      <c r="E2" s="145"/>
      <c r="F2" s="145"/>
      <c r="G2" s="525"/>
    </row>
    <row r="3" spans="1:7" ht="21.75" customHeight="1">
      <c r="A3" s="563" t="s">
        <v>553</v>
      </c>
      <c r="B3" s="121"/>
      <c r="C3" s="121"/>
      <c r="D3" s="185"/>
      <c r="E3" s="185"/>
      <c r="F3" s="641"/>
      <c r="G3" s="525"/>
    </row>
    <row r="4" spans="1:7" ht="12" customHeight="1">
      <c r="A4" s="123"/>
      <c r="B4" s="603"/>
      <c r="C4" s="603"/>
      <c r="D4" s="603"/>
      <c r="E4" s="603"/>
      <c r="F4" s="642"/>
      <c r="G4" s="525"/>
    </row>
    <row r="5" spans="1:8" ht="63" customHeight="1">
      <c r="A5" s="604" t="s">
        <v>4</v>
      </c>
      <c r="B5" s="605" t="s">
        <v>636</v>
      </c>
      <c r="C5" s="605" t="s">
        <v>554</v>
      </c>
      <c r="D5" s="605" t="s">
        <v>378</v>
      </c>
      <c r="E5" s="838" t="s">
        <v>555</v>
      </c>
      <c r="F5" s="839"/>
      <c r="G5" s="525"/>
      <c r="H5" s="623"/>
    </row>
    <row r="6" spans="1:7" ht="15" customHeight="1">
      <c r="A6" s="606"/>
      <c r="B6" s="607"/>
      <c r="C6" s="607"/>
      <c r="D6" s="607"/>
      <c r="E6" s="608" t="s">
        <v>556</v>
      </c>
      <c r="F6" s="643" t="s">
        <v>557</v>
      </c>
      <c r="G6" s="525"/>
    </row>
    <row r="7" spans="1:8" ht="12" customHeight="1">
      <c r="A7" s="588" t="s">
        <v>514</v>
      </c>
      <c r="B7" s="68"/>
      <c r="C7" s="68"/>
      <c r="D7" s="68"/>
      <c r="E7" s="68"/>
      <c r="F7" s="69"/>
      <c r="G7" s="525"/>
      <c r="H7" s="623"/>
    </row>
    <row r="8" spans="1:7" ht="12" customHeight="1">
      <c r="A8" s="589" t="s">
        <v>526</v>
      </c>
      <c r="B8" s="166"/>
      <c r="C8" s="166"/>
      <c r="D8" s="166"/>
      <c r="E8" s="166"/>
      <c r="F8" s="134"/>
      <c r="G8" s="525"/>
    </row>
    <row r="9" spans="1:7" ht="12" customHeight="1">
      <c r="A9" s="590" t="s">
        <v>221</v>
      </c>
      <c r="B9" s="91"/>
      <c r="C9" s="91"/>
      <c r="D9" s="514"/>
      <c r="E9" s="514"/>
      <c r="F9" s="515"/>
      <c r="G9" s="525"/>
    </row>
    <row r="10" spans="1:7" ht="12" customHeight="1">
      <c r="A10" s="597" t="s">
        <v>544</v>
      </c>
      <c r="B10" s="91"/>
      <c r="C10" s="91" t="s">
        <v>546</v>
      </c>
      <c r="D10" s="91" t="s">
        <v>98</v>
      </c>
      <c r="E10" s="609"/>
      <c r="F10" s="644"/>
      <c r="G10" s="525"/>
    </row>
    <row r="11" spans="1:7" ht="12" customHeight="1">
      <c r="A11" s="597" t="s">
        <v>547</v>
      </c>
      <c r="B11" s="91"/>
      <c r="C11" s="91" t="s">
        <v>548</v>
      </c>
      <c r="D11" s="91" t="s">
        <v>96</v>
      </c>
      <c r="E11" s="609"/>
      <c r="F11" s="644"/>
      <c r="G11" s="525"/>
    </row>
    <row r="12" spans="1:7" ht="12" customHeight="1">
      <c r="A12" s="597"/>
      <c r="B12" s="91"/>
      <c r="C12" s="91"/>
      <c r="D12" s="91"/>
      <c r="E12" s="609"/>
      <c r="F12" s="644"/>
      <c r="G12" s="525"/>
    </row>
    <row r="13" spans="1:7" ht="12" customHeight="1">
      <c r="A13" s="590" t="s">
        <v>517</v>
      </c>
      <c r="B13" s="91"/>
      <c r="C13" s="91"/>
      <c r="D13" s="91"/>
      <c r="E13" s="609"/>
      <c r="F13" s="644"/>
      <c r="G13" s="525"/>
    </row>
    <row r="14" spans="1:7" ht="12" customHeight="1">
      <c r="A14" s="597" t="s">
        <v>549</v>
      </c>
      <c r="B14" s="91"/>
      <c r="C14" s="514" t="s">
        <v>546</v>
      </c>
      <c r="D14" s="514" t="s">
        <v>97</v>
      </c>
      <c r="E14" s="609"/>
      <c r="F14" s="644"/>
      <c r="G14" s="525"/>
    </row>
    <row r="15" spans="1:7" ht="12" customHeight="1">
      <c r="A15" s="590"/>
      <c r="B15" s="166"/>
      <c r="C15" s="91"/>
      <c r="D15" s="91"/>
      <c r="E15" s="609"/>
      <c r="F15" s="644"/>
      <c r="G15" s="525"/>
    </row>
    <row r="16" spans="1:7" ht="12" customHeight="1">
      <c r="A16" s="589" t="s">
        <v>518</v>
      </c>
      <c r="B16" s="166"/>
      <c r="C16" s="166"/>
      <c r="D16" s="166"/>
      <c r="E16" s="609"/>
      <c r="F16" s="644"/>
      <c r="G16" s="525"/>
    </row>
    <row r="17" spans="1:7" ht="12" customHeight="1">
      <c r="A17" s="590" t="s">
        <v>46</v>
      </c>
      <c r="B17" s="91"/>
      <c r="C17" s="514" t="s">
        <v>550</v>
      </c>
      <c r="D17" s="514" t="s">
        <v>558</v>
      </c>
      <c r="E17" s="609"/>
      <c r="F17" s="644"/>
      <c r="G17" s="525"/>
    </row>
    <row r="18" spans="1:7" ht="12" customHeight="1">
      <c r="A18" s="589"/>
      <c r="B18" s="91"/>
      <c r="C18" s="80"/>
      <c r="D18" s="91"/>
      <c r="E18" s="609"/>
      <c r="F18" s="644"/>
      <c r="G18" s="525"/>
    </row>
    <row r="19" spans="1:9" s="200" customFormat="1" ht="12" customHeight="1">
      <c r="A19" s="589" t="s">
        <v>521</v>
      </c>
      <c r="B19" s="166"/>
      <c r="C19" s="166"/>
      <c r="D19" s="166"/>
      <c r="E19" s="609"/>
      <c r="F19" s="644"/>
      <c r="G19" s="525"/>
      <c r="H19" s="115"/>
      <c r="I19" s="115"/>
    </row>
    <row r="20" spans="1:7" ht="12" customHeight="1">
      <c r="A20" s="591" t="s">
        <v>552</v>
      </c>
      <c r="B20" s="610"/>
      <c r="C20" s="516" t="s">
        <v>548</v>
      </c>
      <c r="D20" s="516" t="s">
        <v>559</v>
      </c>
      <c r="E20" s="611"/>
      <c r="F20" s="612"/>
      <c r="G20" s="525"/>
    </row>
    <row r="22" ht="12" customHeight="1">
      <c r="G22" s="582"/>
    </row>
    <row r="23" spans="1:7" ht="29.25" customHeight="1">
      <c r="A23" s="613"/>
      <c r="G23" s="582"/>
    </row>
    <row r="24" ht="12" customHeight="1">
      <c r="G24" s="582"/>
    </row>
    <row r="25" ht="12" customHeight="1">
      <c r="G25" s="582"/>
    </row>
    <row r="26" ht="12" customHeight="1">
      <c r="G26" s="582"/>
    </row>
    <row r="27" ht="12" customHeight="1">
      <c r="G27" s="582"/>
    </row>
    <row r="28" ht="12.75">
      <c r="G28" s="582"/>
    </row>
  </sheetData>
  <sheetProtection/>
  <mergeCells count="1">
    <mergeCell ref="E5:F5"/>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L56"/>
  <sheetViews>
    <sheetView zoomScalePageLayoutView="0" workbookViewId="0" topLeftCell="A1">
      <selection activeCell="A1" sqref="A1"/>
    </sheetView>
  </sheetViews>
  <sheetFormatPr defaultColWidth="9.140625" defaultRowHeight="12.75"/>
  <cols>
    <col min="1" max="1" width="3.7109375" style="6" customWidth="1"/>
    <col min="2" max="2" width="23.8515625" style="6" customWidth="1"/>
    <col min="3" max="3" width="50.7109375" style="6" customWidth="1"/>
    <col min="4" max="4" width="30.7109375" style="6" bestFit="1" customWidth="1"/>
    <col min="5" max="5" width="23.7109375" style="6" bestFit="1" customWidth="1"/>
    <col min="6" max="6" width="15.8515625" style="6" customWidth="1"/>
    <col min="7" max="7" width="10.7109375" style="6" customWidth="1"/>
    <col min="8" max="8" width="11.7109375" style="6" customWidth="1"/>
    <col min="9" max="11" width="10.7109375" style="6" customWidth="1"/>
    <col min="12" max="12" width="5.7109375" style="6" customWidth="1"/>
    <col min="13" max="16384" width="9.140625" style="6" customWidth="1"/>
  </cols>
  <sheetData>
    <row r="1" spans="1:11" s="1" customFormat="1" ht="15.75">
      <c r="A1" s="18"/>
      <c r="B1" s="11" t="s">
        <v>17</v>
      </c>
      <c r="E1" s="21"/>
      <c r="F1" s="21"/>
      <c r="G1" s="21"/>
      <c r="H1" s="21"/>
      <c r="I1" s="21"/>
      <c r="J1" s="21"/>
      <c r="K1" s="21"/>
    </row>
    <row r="2" spans="1:12" s="10" customFormat="1" ht="12">
      <c r="A2" s="12"/>
      <c r="B2" s="13" t="s">
        <v>11</v>
      </c>
      <c r="C2" s="13" t="s">
        <v>12</v>
      </c>
      <c r="D2" s="13" t="s">
        <v>14</v>
      </c>
      <c r="E2" s="13" t="s">
        <v>201</v>
      </c>
      <c r="F2" s="14"/>
      <c r="G2" s="13"/>
      <c r="H2" s="13"/>
      <c r="I2" s="13"/>
      <c r="J2" s="13"/>
      <c r="K2" s="15"/>
      <c r="L2" s="16"/>
    </row>
    <row r="3" spans="1:12" s="1" customFormat="1" ht="12">
      <c r="A3" s="22">
        <v>1</v>
      </c>
      <c r="B3" s="9" t="s">
        <v>237</v>
      </c>
      <c r="C3" s="23" t="s">
        <v>13</v>
      </c>
      <c r="D3" s="9"/>
      <c r="E3" s="9"/>
      <c r="F3" s="9"/>
      <c r="G3" s="24"/>
      <c r="H3" s="24"/>
      <c r="I3" s="24"/>
      <c r="J3" s="24"/>
      <c r="K3" s="25"/>
      <c r="L3" s="7"/>
    </row>
    <row r="4" spans="1:12" s="1" customFormat="1" ht="12">
      <c r="A4" s="22">
        <v>2</v>
      </c>
      <c r="B4" s="9" t="s">
        <v>5</v>
      </c>
      <c r="C4" s="26" t="s">
        <v>20</v>
      </c>
      <c r="D4" s="9"/>
      <c r="E4" s="9" t="s">
        <v>245</v>
      </c>
      <c r="F4" s="9"/>
      <c r="G4" s="24"/>
      <c r="H4" s="24"/>
      <c r="I4" s="24"/>
      <c r="J4" s="24"/>
      <c r="K4" s="25"/>
      <c r="L4" s="7"/>
    </row>
    <row r="5" spans="1:12" s="1" customFormat="1" ht="12">
      <c r="A5" s="38" t="s">
        <v>238</v>
      </c>
      <c r="B5" s="9" t="s">
        <v>240</v>
      </c>
      <c r="C5" s="23" t="s">
        <v>18</v>
      </c>
      <c r="D5" s="9"/>
      <c r="E5" s="9" t="s">
        <v>202</v>
      </c>
      <c r="F5" s="9"/>
      <c r="G5" s="24"/>
      <c r="H5" s="24"/>
      <c r="I5" s="24"/>
      <c r="J5" s="24"/>
      <c r="K5" s="25"/>
      <c r="L5" s="7"/>
    </row>
    <row r="6" spans="1:12" s="1" customFormat="1" ht="12">
      <c r="A6" s="38" t="s">
        <v>239</v>
      </c>
      <c r="B6" s="9" t="s">
        <v>241</v>
      </c>
      <c r="C6" s="23" t="s">
        <v>243</v>
      </c>
      <c r="D6" s="9" t="s">
        <v>21</v>
      </c>
      <c r="E6" s="9"/>
      <c r="F6" s="9"/>
      <c r="G6" s="24"/>
      <c r="H6" s="24"/>
      <c r="I6" s="24"/>
      <c r="J6" s="24"/>
      <c r="K6" s="25"/>
      <c r="L6" s="7"/>
    </row>
    <row r="7" spans="1:12" s="1" customFormat="1" ht="12">
      <c r="A7" s="22">
        <v>4</v>
      </c>
      <c r="B7" s="9" t="s">
        <v>7</v>
      </c>
      <c r="C7" s="26" t="s">
        <v>20</v>
      </c>
      <c r="D7" s="9"/>
      <c r="E7" s="9"/>
      <c r="F7" s="9"/>
      <c r="G7" s="24"/>
      <c r="H7" s="24"/>
      <c r="I7" s="24"/>
      <c r="J7" s="24"/>
      <c r="K7" s="25"/>
      <c r="L7" s="7"/>
    </row>
    <row r="8" spans="1:12" s="1" customFormat="1" ht="12">
      <c r="A8" s="22">
        <v>5</v>
      </c>
      <c r="B8" s="9" t="s">
        <v>8</v>
      </c>
      <c r="C8" s="23" t="s">
        <v>18</v>
      </c>
      <c r="D8" s="9" t="s">
        <v>244</v>
      </c>
      <c r="E8" s="9"/>
      <c r="F8" s="9"/>
      <c r="G8" s="24"/>
      <c r="H8" s="24"/>
      <c r="I8" s="24"/>
      <c r="J8" s="24"/>
      <c r="K8" s="25"/>
      <c r="L8" s="7"/>
    </row>
    <row r="9" spans="1:12" s="1" customFormat="1" ht="12">
      <c r="A9" s="22">
        <v>6</v>
      </c>
      <c r="B9" s="9" t="s">
        <v>9</v>
      </c>
      <c r="C9" s="26" t="s">
        <v>20</v>
      </c>
      <c r="D9" s="9" t="s">
        <v>203</v>
      </c>
      <c r="E9" s="9" t="s">
        <v>207</v>
      </c>
      <c r="F9" s="9"/>
      <c r="G9" s="24"/>
      <c r="H9" s="24"/>
      <c r="I9" s="24"/>
      <c r="J9" s="24"/>
      <c r="K9" s="25"/>
      <c r="L9" s="7"/>
    </row>
    <row r="10" spans="1:12" s="1" customFormat="1" ht="12">
      <c r="A10" s="22">
        <v>7</v>
      </c>
      <c r="B10" s="9" t="s">
        <v>10</v>
      </c>
      <c r="C10" s="26" t="s">
        <v>20</v>
      </c>
      <c r="D10" s="9"/>
      <c r="E10" s="9"/>
      <c r="F10" s="9"/>
      <c r="G10" s="24"/>
      <c r="H10" s="24"/>
      <c r="I10" s="24"/>
      <c r="J10" s="24"/>
      <c r="K10" s="25"/>
      <c r="L10" s="7"/>
    </row>
    <row r="11" spans="1:12" s="1" customFormat="1" ht="12">
      <c r="A11" s="22">
        <v>8</v>
      </c>
      <c r="B11" s="9" t="s">
        <v>242</v>
      </c>
      <c r="C11" s="26" t="s">
        <v>20</v>
      </c>
      <c r="D11" s="9"/>
      <c r="E11" s="9" t="s">
        <v>246</v>
      </c>
      <c r="F11" s="9"/>
      <c r="G11" s="24"/>
      <c r="H11" s="24"/>
      <c r="I11" s="24"/>
      <c r="J11" s="24"/>
      <c r="K11" s="25"/>
      <c r="L11" s="7"/>
    </row>
    <row r="12" spans="1:12" s="1" customFormat="1" ht="12">
      <c r="A12" s="22">
        <v>9</v>
      </c>
      <c r="B12" s="9" t="s">
        <v>114</v>
      </c>
      <c r="C12" s="23" t="s">
        <v>18</v>
      </c>
      <c r="D12" s="9" t="s">
        <v>247</v>
      </c>
      <c r="E12" s="9" t="s">
        <v>202</v>
      </c>
      <c r="F12" s="9"/>
      <c r="G12" s="24"/>
      <c r="H12" s="24"/>
      <c r="I12" s="24"/>
      <c r="J12" s="24"/>
      <c r="K12" s="25"/>
      <c r="L12" s="7"/>
    </row>
    <row r="13" spans="1:12" s="1" customFormat="1" ht="12">
      <c r="A13" s="27">
        <v>10</v>
      </c>
      <c r="B13" s="28" t="s">
        <v>204</v>
      </c>
      <c r="C13" s="29" t="s">
        <v>22</v>
      </c>
      <c r="D13" s="28"/>
      <c r="E13" s="28"/>
      <c r="F13" s="28"/>
      <c r="G13" s="30"/>
      <c r="H13" s="30"/>
      <c r="I13" s="30"/>
      <c r="J13" s="30"/>
      <c r="K13" s="31"/>
      <c r="L13" s="7"/>
    </row>
    <row r="14" spans="1:12" s="1" customFormat="1" ht="15" customHeight="1">
      <c r="A14" s="7"/>
      <c r="B14" s="7"/>
      <c r="C14" s="7"/>
      <c r="D14" s="7"/>
      <c r="E14" s="7"/>
      <c r="F14" s="7"/>
      <c r="G14" s="7"/>
      <c r="H14" s="7"/>
      <c r="I14" s="9"/>
      <c r="J14" s="9"/>
      <c r="K14" s="7"/>
      <c r="L14" s="7"/>
    </row>
    <row r="15" spans="1:12" s="1" customFormat="1" ht="15" customHeight="1">
      <c r="A15" s="7"/>
      <c r="B15" s="7"/>
      <c r="C15" s="7"/>
      <c r="D15" s="7"/>
      <c r="E15" s="7"/>
      <c r="F15" s="7"/>
      <c r="G15" s="7"/>
      <c r="H15" s="7"/>
      <c r="I15" s="9"/>
      <c r="J15" s="9"/>
      <c r="K15" s="7"/>
      <c r="L15" s="7"/>
    </row>
    <row r="16" spans="1:12" s="1" customFormat="1" ht="15" customHeight="1">
      <c r="A16" s="7"/>
      <c r="B16" s="7"/>
      <c r="C16" s="7"/>
      <c r="D16" s="7"/>
      <c r="E16" s="7"/>
      <c r="F16" s="7"/>
      <c r="G16" s="7"/>
      <c r="H16" s="7"/>
      <c r="I16" s="9"/>
      <c r="J16" s="9"/>
      <c r="K16" s="7"/>
      <c r="L16" s="7"/>
    </row>
    <row r="17" spans="1:12" s="1" customFormat="1" ht="12.75">
      <c r="A17" s="7"/>
      <c r="B17" s="32"/>
      <c r="C17" s="17" t="s">
        <v>19</v>
      </c>
      <c r="D17" s="12" t="s">
        <v>113</v>
      </c>
      <c r="E17" s="33"/>
      <c r="F17" s="33"/>
      <c r="G17" s="34"/>
      <c r="H17" s="33" t="s">
        <v>15</v>
      </c>
      <c r="I17" s="33"/>
      <c r="J17" s="33"/>
      <c r="K17" s="15"/>
      <c r="L17" s="7"/>
    </row>
    <row r="18" spans="1:12" s="1" customFormat="1" ht="12">
      <c r="A18" s="7"/>
      <c r="B18" s="22">
        <v>1</v>
      </c>
      <c r="C18" s="25" t="s">
        <v>205</v>
      </c>
      <c r="D18" s="22"/>
      <c r="E18" s="9"/>
      <c r="F18" s="9"/>
      <c r="G18" s="25"/>
      <c r="H18" s="9"/>
      <c r="I18" s="9"/>
      <c r="J18" s="9"/>
      <c r="K18" s="25"/>
      <c r="L18" s="7"/>
    </row>
    <row r="19" spans="1:12" s="1" customFormat="1" ht="12">
      <c r="A19" s="7"/>
      <c r="B19" s="22">
        <v>2</v>
      </c>
      <c r="C19" s="25" t="s">
        <v>56</v>
      </c>
      <c r="D19" s="22"/>
      <c r="E19" s="9"/>
      <c r="F19" s="9"/>
      <c r="G19" s="25"/>
      <c r="H19" s="9"/>
      <c r="I19" s="9"/>
      <c r="J19" s="9"/>
      <c r="K19" s="25"/>
      <c r="L19" s="7"/>
    </row>
    <row r="20" spans="1:12" s="1" customFormat="1" ht="12">
      <c r="A20" s="7"/>
      <c r="B20" s="22">
        <v>3</v>
      </c>
      <c r="C20" s="25" t="s">
        <v>248</v>
      </c>
      <c r="D20" s="22"/>
      <c r="E20" s="9"/>
      <c r="F20" s="9"/>
      <c r="G20" s="25"/>
      <c r="H20" s="9"/>
      <c r="I20" s="9"/>
      <c r="J20" s="9"/>
      <c r="K20" s="25"/>
      <c r="L20" s="7"/>
    </row>
    <row r="21" spans="1:12" s="1" customFormat="1" ht="12">
      <c r="A21" s="7"/>
      <c r="B21" s="22">
        <v>4</v>
      </c>
      <c r="C21" s="25" t="s">
        <v>6</v>
      </c>
      <c r="D21" s="22" t="s">
        <v>227</v>
      </c>
      <c r="E21" s="9"/>
      <c r="F21" s="9"/>
      <c r="G21" s="25"/>
      <c r="H21" s="9"/>
      <c r="I21" s="9"/>
      <c r="J21" s="9"/>
      <c r="K21" s="25"/>
      <c r="L21" s="7"/>
    </row>
    <row r="22" spans="1:12" s="1" customFormat="1" ht="12">
      <c r="A22" s="7"/>
      <c r="B22" s="22"/>
      <c r="C22" s="25"/>
      <c r="D22" s="22" t="s">
        <v>57</v>
      </c>
      <c r="E22" s="9"/>
      <c r="F22" s="9"/>
      <c r="G22" s="25"/>
      <c r="H22" s="9"/>
      <c r="I22" s="9"/>
      <c r="J22" s="9"/>
      <c r="K22" s="25"/>
      <c r="L22" s="7"/>
    </row>
    <row r="23" spans="1:12" s="1" customFormat="1" ht="12">
      <c r="A23" s="7"/>
      <c r="B23" s="22">
        <v>5</v>
      </c>
      <c r="C23" s="25" t="s">
        <v>9</v>
      </c>
      <c r="D23" s="22" t="s">
        <v>260</v>
      </c>
      <c r="E23" s="9"/>
      <c r="F23" s="9"/>
      <c r="G23" s="25"/>
      <c r="H23" s="9"/>
      <c r="I23" s="9"/>
      <c r="J23" s="9"/>
      <c r="K23" s="25"/>
      <c r="L23" s="7"/>
    </row>
    <row r="24" spans="1:12" s="1" customFormat="1" ht="12">
      <c r="A24" s="7"/>
      <c r="B24" s="22"/>
      <c r="C24" s="25"/>
      <c r="D24" s="22" t="s">
        <v>259</v>
      </c>
      <c r="E24" s="9"/>
      <c r="F24" s="9"/>
      <c r="G24" s="25"/>
      <c r="H24" s="9"/>
      <c r="I24" s="9"/>
      <c r="J24" s="9"/>
      <c r="K24" s="25"/>
      <c r="L24" s="7"/>
    </row>
    <row r="25" spans="1:12" s="1" customFormat="1" ht="12">
      <c r="A25" s="7"/>
      <c r="B25" s="22"/>
      <c r="C25" s="25"/>
      <c r="D25" s="22" t="s">
        <v>58</v>
      </c>
      <c r="E25" s="9"/>
      <c r="F25" s="9"/>
      <c r="G25" s="25"/>
      <c r="H25" s="9"/>
      <c r="I25" s="9"/>
      <c r="J25" s="9"/>
      <c r="K25" s="25"/>
      <c r="L25" s="7"/>
    </row>
    <row r="26" spans="1:12" s="1" customFormat="1" ht="12">
      <c r="A26" s="7"/>
      <c r="B26" s="22">
        <v>6</v>
      </c>
      <c r="C26" s="25" t="s">
        <v>114</v>
      </c>
      <c r="D26" s="22" t="s">
        <v>261</v>
      </c>
      <c r="E26" s="9"/>
      <c r="F26" s="9"/>
      <c r="G26" s="25"/>
      <c r="H26" s="9"/>
      <c r="I26" s="9"/>
      <c r="J26" s="9"/>
      <c r="K26" s="25"/>
      <c r="L26" s="7"/>
    </row>
    <row r="27" spans="1:12" s="1" customFormat="1" ht="12">
      <c r="A27" s="7"/>
      <c r="B27" s="22">
        <f>B26+1</f>
        <v>7</v>
      </c>
      <c r="C27" s="25" t="s">
        <v>7</v>
      </c>
      <c r="D27" s="22" t="s">
        <v>231</v>
      </c>
      <c r="E27" s="9"/>
      <c r="F27" s="9"/>
      <c r="G27" s="25"/>
      <c r="H27" s="9" t="s">
        <v>16</v>
      </c>
      <c r="I27" s="9"/>
      <c r="J27" s="9"/>
      <c r="K27" s="25"/>
      <c r="L27" s="7"/>
    </row>
    <row r="28" spans="1:12" s="1" customFormat="1" ht="12">
      <c r="A28" s="7"/>
      <c r="B28" s="22">
        <f>B27+1</f>
        <v>8</v>
      </c>
      <c r="C28" s="25" t="s">
        <v>10</v>
      </c>
      <c r="D28" s="22" t="s">
        <v>233</v>
      </c>
      <c r="E28" s="9"/>
      <c r="F28" s="9"/>
      <c r="G28" s="25"/>
      <c r="H28" s="9" t="s">
        <v>16</v>
      </c>
      <c r="I28" s="9"/>
      <c r="J28" s="9"/>
      <c r="K28" s="25"/>
      <c r="L28" s="7"/>
    </row>
    <row r="29" spans="1:12" s="1" customFormat="1" ht="12">
      <c r="A29" s="7"/>
      <c r="B29" s="22"/>
      <c r="C29" s="25"/>
      <c r="D29" s="22" t="s">
        <v>234</v>
      </c>
      <c r="E29" s="9"/>
      <c r="F29" s="9"/>
      <c r="G29" s="25"/>
      <c r="H29" s="9"/>
      <c r="I29" s="9"/>
      <c r="J29" s="9"/>
      <c r="K29" s="25"/>
      <c r="L29" s="7"/>
    </row>
    <row r="30" spans="1:12" s="1" customFormat="1" ht="12">
      <c r="A30" s="7"/>
      <c r="B30" s="22">
        <f>B28+1</f>
        <v>9</v>
      </c>
      <c r="C30" s="25" t="s">
        <v>5</v>
      </c>
      <c r="D30" s="22" t="s">
        <v>228</v>
      </c>
      <c r="E30" s="9"/>
      <c r="F30" s="9"/>
      <c r="G30" s="25"/>
      <c r="H30" s="9" t="s">
        <v>16</v>
      </c>
      <c r="I30" s="9"/>
      <c r="J30" s="9"/>
      <c r="K30" s="25"/>
      <c r="L30" s="7"/>
    </row>
    <row r="31" spans="1:12" s="1" customFormat="1" ht="12">
      <c r="A31" s="7"/>
      <c r="B31" s="22">
        <f>B30+1</f>
        <v>10</v>
      </c>
      <c r="C31" s="25" t="s">
        <v>6</v>
      </c>
      <c r="D31" s="22" t="s">
        <v>229</v>
      </c>
      <c r="E31" s="9"/>
      <c r="F31" s="9"/>
      <c r="G31" s="25"/>
      <c r="H31" s="9" t="s">
        <v>16</v>
      </c>
      <c r="I31" s="9"/>
      <c r="J31" s="9"/>
      <c r="K31" s="25"/>
      <c r="L31" s="7"/>
    </row>
    <row r="32" spans="1:12" s="1" customFormat="1" ht="12">
      <c r="A32" s="7"/>
      <c r="B32" s="22"/>
      <c r="C32" s="25"/>
      <c r="D32" s="22" t="s">
        <v>230</v>
      </c>
      <c r="E32" s="9"/>
      <c r="F32" s="9"/>
      <c r="G32" s="25"/>
      <c r="H32" s="9"/>
      <c r="I32" s="9"/>
      <c r="J32" s="9"/>
      <c r="K32" s="25"/>
      <c r="L32" s="7"/>
    </row>
    <row r="33" spans="1:12" s="1" customFormat="1" ht="12">
      <c r="A33" s="7"/>
      <c r="B33" s="22">
        <f>B31+1</f>
        <v>11</v>
      </c>
      <c r="C33" s="25" t="s">
        <v>9</v>
      </c>
      <c r="D33" s="22" t="s">
        <v>232</v>
      </c>
      <c r="E33" s="9"/>
      <c r="F33" s="9"/>
      <c r="G33" s="25"/>
      <c r="H33" s="9" t="s">
        <v>16</v>
      </c>
      <c r="I33" s="9"/>
      <c r="J33" s="9"/>
      <c r="K33" s="25"/>
      <c r="L33" s="7"/>
    </row>
    <row r="34" spans="1:12" s="1" customFormat="1" ht="12">
      <c r="A34" s="7"/>
      <c r="B34" s="22">
        <f>B33+1</f>
        <v>12</v>
      </c>
      <c r="C34" s="25" t="s">
        <v>235</v>
      </c>
      <c r="D34" s="22" t="s">
        <v>236</v>
      </c>
      <c r="E34" s="9"/>
      <c r="F34" s="9"/>
      <c r="G34" s="25"/>
      <c r="H34" s="9" t="s">
        <v>16</v>
      </c>
      <c r="I34" s="9"/>
      <c r="J34" s="9"/>
      <c r="K34" s="25"/>
      <c r="L34" s="7"/>
    </row>
    <row r="35" spans="1:12" s="1" customFormat="1" ht="12">
      <c r="A35" s="7"/>
      <c r="B35" s="22">
        <f>B34+1</f>
        <v>13</v>
      </c>
      <c r="C35" s="25" t="s">
        <v>114</v>
      </c>
      <c r="D35" s="22" t="s">
        <v>206</v>
      </c>
      <c r="E35" s="9"/>
      <c r="F35" s="9"/>
      <c r="G35" s="25"/>
      <c r="H35" s="9" t="s">
        <v>16</v>
      </c>
      <c r="I35" s="9"/>
      <c r="J35" s="9"/>
      <c r="K35" s="25"/>
      <c r="L35" s="7"/>
    </row>
    <row r="36" spans="1:12" s="1" customFormat="1" ht="12">
      <c r="A36" s="7"/>
      <c r="B36" s="27">
        <f>B35+1</f>
        <v>14</v>
      </c>
      <c r="C36" s="31" t="s">
        <v>8</v>
      </c>
      <c r="D36" s="27" t="s">
        <v>262</v>
      </c>
      <c r="E36" s="28"/>
      <c r="F36" s="28"/>
      <c r="G36" s="31"/>
      <c r="H36" s="28" t="s">
        <v>16</v>
      </c>
      <c r="I36" s="28"/>
      <c r="J36" s="28"/>
      <c r="K36" s="31"/>
      <c r="L36" s="7"/>
    </row>
    <row r="37" spans="1:12" s="1" customFormat="1" ht="15" customHeight="1">
      <c r="A37" s="7"/>
      <c r="B37" s="7"/>
      <c r="C37" s="7"/>
      <c r="D37" s="7"/>
      <c r="E37" s="7"/>
      <c r="F37" s="7"/>
      <c r="G37" s="7"/>
      <c r="H37" s="7"/>
      <c r="I37" s="7"/>
      <c r="J37" s="7"/>
      <c r="K37" s="7"/>
      <c r="L37" s="7"/>
    </row>
    <row r="38" spans="1:12" s="1" customFormat="1" ht="15" customHeight="1">
      <c r="A38" s="7"/>
      <c r="B38" s="7"/>
      <c r="C38" s="7"/>
      <c r="D38" s="7"/>
      <c r="E38" s="7"/>
      <c r="F38" s="7"/>
      <c r="G38" s="7"/>
      <c r="H38" s="7"/>
      <c r="I38" s="7"/>
      <c r="J38" s="7"/>
      <c r="K38" s="7"/>
      <c r="L38" s="7"/>
    </row>
    <row r="39" spans="1:12" s="1" customFormat="1" ht="12">
      <c r="A39" s="7"/>
      <c r="B39" s="32"/>
      <c r="C39" s="13" t="s">
        <v>27</v>
      </c>
      <c r="D39" s="33"/>
      <c r="E39" s="33"/>
      <c r="F39" s="34"/>
      <c r="G39" s="7"/>
      <c r="H39" s="7"/>
      <c r="I39" s="7"/>
      <c r="J39" s="7"/>
      <c r="K39" s="7"/>
      <c r="L39" s="7"/>
    </row>
    <row r="40" spans="1:12" s="1" customFormat="1" ht="12">
      <c r="A40" s="7"/>
      <c r="B40" s="22">
        <v>1</v>
      </c>
      <c r="C40" s="9" t="s">
        <v>23</v>
      </c>
      <c r="D40" s="9"/>
      <c r="E40" s="9"/>
      <c r="F40" s="25"/>
      <c r="G40" s="7"/>
      <c r="H40" s="7"/>
      <c r="I40" s="7"/>
      <c r="J40" s="7"/>
      <c r="K40" s="7"/>
      <c r="L40" s="7"/>
    </row>
    <row r="41" spans="1:12" s="1" customFormat="1" ht="12">
      <c r="A41" s="7"/>
      <c r="B41" s="22">
        <v>2</v>
      </c>
      <c r="C41" s="9" t="s">
        <v>24</v>
      </c>
      <c r="D41" s="9"/>
      <c r="E41" s="9"/>
      <c r="F41" s="25"/>
      <c r="G41" s="7"/>
      <c r="H41" s="7"/>
      <c r="I41" s="7"/>
      <c r="J41" s="7"/>
      <c r="K41" s="7"/>
      <c r="L41" s="7"/>
    </row>
    <row r="42" spans="1:12" s="1" customFormat="1" ht="12">
      <c r="A42" s="7"/>
      <c r="B42" s="22">
        <v>3</v>
      </c>
      <c r="C42" s="9" t="s">
        <v>26</v>
      </c>
      <c r="D42" s="9"/>
      <c r="E42" s="9"/>
      <c r="F42" s="25"/>
      <c r="G42" s="7"/>
      <c r="H42" s="7"/>
      <c r="I42" s="7"/>
      <c r="J42" s="7"/>
      <c r="K42" s="7"/>
      <c r="L42" s="7"/>
    </row>
    <row r="43" spans="1:12" s="1" customFormat="1" ht="12">
      <c r="A43" s="7"/>
      <c r="B43" s="22">
        <v>4</v>
      </c>
      <c r="C43" s="9" t="s">
        <v>25</v>
      </c>
      <c r="D43" s="9"/>
      <c r="E43" s="9"/>
      <c r="F43" s="25"/>
      <c r="G43" s="7"/>
      <c r="H43" s="7"/>
      <c r="I43" s="7"/>
      <c r="J43" s="7"/>
      <c r="K43" s="7"/>
      <c r="L43" s="7"/>
    </row>
    <row r="44" spans="1:12" s="1" customFormat="1" ht="12">
      <c r="A44" s="7"/>
      <c r="B44" s="27"/>
      <c r="C44" s="28"/>
      <c r="D44" s="28"/>
      <c r="E44" s="28"/>
      <c r="F44" s="31"/>
      <c r="G44" s="7"/>
      <c r="H44" s="7"/>
      <c r="I44" s="7"/>
      <c r="J44" s="7"/>
      <c r="K44" s="7"/>
      <c r="L44" s="7"/>
    </row>
    <row r="45" s="1" customFormat="1" ht="12"/>
    <row r="46" s="1" customFormat="1" ht="12"/>
    <row r="47" spans="2:5" s="1" customFormat="1" ht="12">
      <c r="B47" s="35" t="s">
        <v>219</v>
      </c>
      <c r="C47" s="36"/>
      <c r="D47" s="36"/>
      <c r="E47" s="36"/>
    </row>
    <row r="48" spans="2:5" ht="12">
      <c r="B48" s="36" t="s">
        <v>212</v>
      </c>
      <c r="C48" s="37"/>
      <c r="D48" s="37"/>
      <c r="E48" s="37"/>
    </row>
    <row r="49" spans="2:5" ht="12">
      <c r="B49" s="36" t="s">
        <v>213</v>
      </c>
      <c r="C49" s="37"/>
      <c r="D49" s="37"/>
      <c r="E49" s="37"/>
    </row>
    <row r="50" spans="2:5" ht="12">
      <c r="B50" s="36" t="s">
        <v>211</v>
      </c>
      <c r="C50" s="37"/>
      <c r="D50" s="37"/>
      <c r="E50" s="37"/>
    </row>
    <row r="51" spans="2:5" ht="12">
      <c r="B51" s="36" t="s">
        <v>214</v>
      </c>
      <c r="C51" s="37"/>
      <c r="D51" s="37"/>
      <c r="E51" s="37"/>
    </row>
    <row r="52" spans="2:5" ht="12">
      <c r="B52" s="36" t="s">
        <v>215</v>
      </c>
      <c r="C52" s="37"/>
      <c r="D52" s="37"/>
      <c r="E52" s="37"/>
    </row>
    <row r="53" spans="2:5" ht="12">
      <c r="B53" s="36" t="s">
        <v>216</v>
      </c>
      <c r="C53" s="37"/>
      <c r="D53" s="37"/>
      <c r="E53" s="37"/>
    </row>
    <row r="54" spans="2:5" ht="12">
      <c r="B54" s="36" t="s">
        <v>217</v>
      </c>
      <c r="C54" s="37"/>
      <c r="D54" s="37"/>
      <c r="E54" s="37"/>
    </row>
    <row r="55" spans="2:5" ht="12">
      <c r="B55" s="37"/>
      <c r="C55" s="37"/>
      <c r="D55" s="37"/>
      <c r="E55" s="37"/>
    </row>
    <row r="56" spans="2:5" ht="12">
      <c r="B56" s="36" t="s">
        <v>218</v>
      </c>
      <c r="C56" s="37"/>
      <c r="D56" s="37"/>
      <c r="E56" s="37"/>
    </row>
  </sheetData>
  <sheetProtection/>
  <printOptions horizontalCentered="1"/>
  <pageMargins left="0.1968503937007874" right="0.1968503937007874" top="0.3937007874015748" bottom="0.31496062992125984" header="0.5118110236220472" footer="0.1968503937007874"/>
  <pageSetup fitToHeight="1" fitToWidth="1" horizontalDpi="600" verticalDpi="600" orientation="landscape" paperSize="9" scale="72" r:id="rId1"/>
  <headerFooter alignWithMargins="0">
    <oddFooter>&amp;L&amp;8File: &amp;Z&amp;F&amp;R&amp;8Print: &amp;D</oddFooter>
  </headerFooter>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E15"/>
  <sheetViews>
    <sheetView showGridLines="0" zoomScale="85" zoomScaleNormal="85" zoomScalePageLayoutView="0" workbookViewId="0" topLeftCell="A1">
      <selection activeCell="A1" sqref="A1:C1"/>
    </sheetView>
  </sheetViews>
  <sheetFormatPr defaultColWidth="9.140625" defaultRowHeight="12.75"/>
  <cols>
    <col min="1" max="1" width="51.421875" style="115" customWidth="1"/>
    <col min="2" max="4" width="24.28125" style="115" customWidth="1"/>
    <col min="5" max="5" width="24.28125" style="184" customWidth="1"/>
    <col min="6" max="16384" width="9.140625" style="115" customWidth="1"/>
  </cols>
  <sheetData>
    <row r="1" spans="1:4" ht="15.75" customHeight="1">
      <c r="A1" s="519"/>
      <c r="B1" s="519"/>
      <c r="C1" s="519"/>
      <c r="D1" s="183"/>
    </row>
    <row r="2" spans="1:5" ht="21.75" customHeight="1">
      <c r="A2" s="563" t="s">
        <v>560</v>
      </c>
      <c r="B2" s="564"/>
      <c r="C2" s="564"/>
      <c r="D2" s="614"/>
      <c r="E2" s="615"/>
    </row>
    <row r="3" spans="1:5" ht="12" customHeight="1">
      <c r="A3" s="715"/>
      <c r="B3" s="147"/>
      <c r="C3" s="147"/>
      <c r="D3" s="147"/>
      <c r="E3" s="717"/>
    </row>
    <row r="4" spans="1:5" ht="51" customHeight="1">
      <c r="A4" s="604" t="s">
        <v>4</v>
      </c>
      <c r="B4" s="626" t="s">
        <v>766</v>
      </c>
      <c r="C4" s="616" t="s">
        <v>767</v>
      </c>
      <c r="D4" s="626" t="s">
        <v>739</v>
      </c>
      <c r="E4" s="616" t="s">
        <v>738</v>
      </c>
    </row>
    <row r="5" spans="1:5" ht="12" customHeight="1">
      <c r="A5" s="574" t="s">
        <v>469</v>
      </c>
      <c r="B5" s="105"/>
      <c r="C5" s="275"/>
      <c r="D5" s="105"/>
      <c r="E5" s="275"/>
    </row>
    <row r="6" spans="1:5" ht="12" customHeight="1">
      <c r="A6" s="545" t="s">
        <v>561</v>
      </c>
      <c r="B6" s="91">
        <v>34210.9396158161</v>
      </c>
      <c r="C6" s="268">
        <v>38559.144261290996</v>
      </c>
      <c r="D6" s="91">
        <v>34205.603418751096</v>
      </c>
      <c r="E6" s="268">
        <v>38498.8859975887</v>
      </c>
    </row>
    <row r="7" spans="1:5" ht="12" customHeight="1">
      <c r="A7" s="545" t="s">
        <v>562</v>
      </c>
      <c r="B7" s="91">
        <v>3230.04192001</v>
      </c>
      <c r="C7" s="268">
        <v>3592.46677212</v>
      </c>
      <c r="D7" s="91">
        <v>3166.22773</v>
      </c>
      <c r="E7" s="268">
        <v>3568.84334729</v>
      </c>
    </row>
    <row r="8" spans="1:5" ht="12" customHeight="1">
      <c r="A8" s="545" t="s">
        <v>563</v>
      </c>
      <c r="B8" s="91">
        <v>2402.4775552531</v>
      </c>
      <c r="C8" s="268">
        <v>2402.4775552531</v>
      </c>
      <c r="D8" s="91">
        <v>2440.6125085473004</v>
      </c>
      <c r="E8" s="268">
        <v>2440.6120842652995</v>
      </c>
    </row>
    <row r="9" spans="1:5" ht="12" customHeight="1">
      <c r="A9" s="617"/>
      <c r="B9" s="618"/>
      <c r="C9" s="619"/>
      <c r="D9" s="618"/>
      <c r="E9" s="619"/>
    </row>
    <row r="10" spans="1:5" ht="12" customHeight="1">
      <c r="A10" s="574" t="s">
        <v>564</v>
      </c>
      <c r="B10" s="166"/>
      <c r="C10" s="134"/>
      <c r="D10" s="166"/>
      <c r="E10" s="134"/>
    </row>
    <row r="11" spans="1:5" ht="12" customHeight="1">
      <c r="A11" s="545" t="s">
        <v>566</v>
      </c>
      <c r="B11" s="91">
        <v>767.524061</v>
      </c>
      <c r="C11" s="268">
        <v>866.18078629</v>
      </c>
      <c r="D11" s="91">
        <v>766.947497</v>
      </c>
      <c r="E11" s="268">
        <v>843.885989</v>
      </c>
    </row>
    <row r="12" spans="1:5" ht="12" customHeight="1">
      <c r="A12" s="545" t="s">
        <v>565</v>
      </c>
      <c r="B12" s="91">
        <v>152.3034528796</v>
      </c>
      <c r="C12" s="268">
        <v>143.79955123410002</v>
      </c>
      <c r="D12" s="91">
        <v>155.9821767107</v>
      </c>
      <c r="E12" s="268">
        <v>141.3576033323</v>
      </c>
    </row>
    <row r="13" spans="1:5" ht="12" customHeight="1">
      <c r="A13" s="545" t="s">
        <v>567</v>
      </c>
      <c r="B13" s="91">
        <v>14423.194972938</v>
      </c>
      <c r="C13" s="268">
        <v>14820.7379622714</v>
      </c>
      <c r="D13" s="91">
        <v>12542.747092892101</v>
      </c>
      <c r="E13" s="268">
        <v>12935.408188316798</v>
      </c>
    </row>
    <row r="14" spans="1:5" s="200" customFormat="1" ht="12" customHeight="1">
      <c r="A14" s="806" t="s">
        <v>594</v>
      </c>
      <c r="B14" s="807">
        <v>17494.2610191363</v>
      </c>
      <c r="C14" s="808">
        <v>17874.129360507297</v>
      </c>
      <c r="D14" s="807">
        <v>19217.4552420079</v>
      </c>
      <c r="E14" s="808">
        <v>19747.9613181337</v>
      </c>
    </row>
    <row r="15" spans="1:5" ht="12" customHeight="1">
      <c r="A15" s="105"/>
      <c r="B15" s="105"/>
      <c r="C15" s="105"/>
      <c r="D15" s="193"/>
      <c r="E15" s="620"/>
    </row>
  </sheetData>
  <sheetProtection/>
  <conditionalFormatting sqref="B6:E14">
    <cfRule type="expression" priority="2" dxfId="25">
      <formula>IF(AND(B6&gt;-0.49,B6&lt;0.49),IF(B6=0,FALSE,TRUE),FALSE)</formula>
    </cfRule>
  </conditionalFormatting>
  <printOptions horizontalCentered="1"/>
  <pageMargins left="0.35433070866141736" right="0.1968503937007874" top="0.5511811023622047" bottom="0.31496062992125984" header="0.5118110236220472" footer="0.5118110236220472"/>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sheetPr>
    <tabColor rgb="FFFF0000"/>
  </sheetPr>
  <dimension ref="A1:S60"/>
  <sheetViews>
    <sheetView zoomScalePageLayoutView="0" workbookViewId="0" topLeftCell="A1">
      <selection activeCell="A1" sqref="A1"/>
    </sheetView>
  </sheetViews>
  <sheetFormatPr defaultColWidth="9.140625" defaultRowHeight="12.75" outlineLevelRow="1"/>
  <cols>
    <col min="1" max="1" width="46.57421875" style="115" customWidth="1"/>
    <col min="2" max="7" width="18.00390625" style="115" customWidth="1"/>
    <col min="8" max="8" width="2.7109375" style="115" customWidth="1"/>
    <col min="9" max="9" width="26.28125" style="184" customWidth="1"/>
    <col min="10" max="10" width="49.28125" style="115" customWidth="1"/>
    <col min="11" max="16" width="18.7109375" style="115" customWidth="1"/>
    <col min="17" max="17" width="3.7109375" style="115" customWidth="1"/>
    <col min="18" max="18" width="8.28125" style="115" bestFit="1" customWidth="1"/>
    <col min="19" max="19" width="7.00390625" style="115" customWidth="1"/>
    <col min="20" max="16384" width="9.140625" style="115" customWidth="1"/>
  </cols>
  <sheetData>
    <row r="1" spans="1:10" ht="24" customHeight="1">
      <c r="A1" s="519"/>
      <c r="B1" s="144"/>
      <c r="C1" s="182"/>
      <c r="D1" s="144"/>
      <c r="E1" s="182"/>
      <c r="F1" s="145"/>
      <c r="G1" s="145"/>
      <c r="H1" s="183"/>
      <c r="J1" s="520" t="s">
        <v>479</v>
      </c>
    </row>
    <row r="2" spans="1:8" ht="15.75" customHeight="1">
      <c r="A2" s="519"/>
      <c r="B2" s="144"/>
      <c r="C2" s="182"/>
      <c r="D2" s="144"/>
      <c r="E2" s="182"/>
      <c r="F2" s="145"/>
      <c r="G2" s="145"/>
      <c r="H2" s="183"/>
    </row>
    <row r="3" spans="1:16" ht="33.75" customHeight="1">
      <c r="A3" s="521" t="s">
        <v>480</v>
      </c>
      <c r="B3" s="522"/>
      <c r="C3" s="522"/>
      <c r="D3" s="522"/>
      <c r="E3" s="522"/>
      <c r="F3" s="523"/>
      <c r="G3" s="524"/>
      <c r="I3" s="525"/>
      <c r="J3" s="526"/>
      <c r="K3" s="527" t="s">
        <v>481</v>
      </c>
      <c r="L3" s="528"/>
      <c r="M3" s="528"/>
      <c r="N3" s="528"/>
      <c r="O3" s="528"/>
      <c r="P3" s="528"/>
    </row>
    <row r="4" spans="1:16" ht="12" customHeight="1">
      <c r="A4" s="457"/>
      <c r="B4" s="529"/>
      <c r="C4" s="529"/>
      <c r="D4" s="529"/>
      <c r="E4" s="840" t="s">
        <v>482</v>
      </c>
      <c r="F4" s="841"/>
      <c r="G4" s="530"/>
      <c r="H4" s="178"/>
      <c r="I4" s="525"/>
      <c r="J4" s="526"/>
      <c r="K4" s="531" t="s">
        <v>483</v>
      </c>
      <c r="L4" s="531" t="s">
        <v>484</v>
      </c>
      <c r="M4" s="531" t="s">
        <v>485</v>
      </c>
      <c r="N4" s="532" t="s">
        <v>486</v>
      </c>
      <c r="O4" s="533"/>
      <c r="P4" s="531" t="s">
        <v>487</v>
      </c>
    </row>
    <row r="5" spans="1:16" ht="12" customHeight="1">
      <c r="A5" s="534"/>
      <c r="B5" s="535"/>
      <c r="C5" s="535"/>
      <c r="D5" s="535"/>
      <c r="E5" s="842"/>
      <c r="F5" s="843"/>
      <c r="G5" s="536"/>
      <c r="H5" s="178"/>
      <c r="I5" s="525"/>
      <c r="J5" s="526"/>
      <c r="K5" s="537"/>
      <c r="L5" s="537"/>
      <c r="M5" s="537"/>
      <c r="N5" s="532" t="s">
        <v>488</v>
      </c>
      <c r="O5" s="533"/>
      <c r="P5" s="537"/>
    </row>
    <row r="6" spans="1:19" s="200" customFormat="1" ht="63" customHeight="1" thickBot="1">
      <c r="A6" s="538" t="s">
        <v>4</v>
      </c>
      <c r="B6" s="539" t="s">
        <v>489</v>
      </c>
      <c r="C6" s="539" t="s">
        <v>490</v>
      </c>
      <c r="D6" s="539" t="s">
        <v>491</v>
      </c>
      <c r="E6" s="539" t="s">
        <v>492</v>
      </c>
      <c r="F6" s="539" t="s">
        <v>493</v>
      </c>
      <c r="G6" s="637" t="s">
        <v>494</v>
      </c>
      <c r="H6" s="540"/>
      <c r="I6" s="541"/>
      <c r="J6" s="542">
        <f>A5</f>
        <v>0</v>
      </c>
      <c r="K6" s="543" t="s">
        <v>489</v>
      </c>
      <c r="L6" s="543" t="s">
        <v>490</v>
      </c>
      <c r="M6" s="543" t="s">
        <v>491</v>
      </c>
      <c r="N6" s="543" t="str">
        <f>"(d)(i), (d)(ii) Financial instruments"</f>
        <v>(d)(i), (d)(ii) Financial instruments</v>
      </c>
      <c r="O6" s="544" t="s">
        <v>495</v>
      </c>
      <c r="P6" s="543" t="s">
        <v>494</v>
      </c>
      <c r="R6" s="105" t="s">
        <v>52</v>
      </c>
      <c r="S6" s="105" t="s">
        <v>52</v>
      </c>
    </row>
    <row r="7" spans="1:19" ht="12" customHeight="1" thickBot="1">
      <c r="A7" s="545" t="s">
        <v>46</v>
      </c>
      <c r="B7" s="194">
        <f aca="true" t="shared" si="0" ref="B7:G7">B14</f>
        <v>0</v>
      </c>
      <c r="C7" s="194">
        <f t="shared" si="0"/>
        <v>0</v>
      </c>
      <c r="D7" s="194">
        <f t="shared" si="0"/>
        <v>0</v>
      </c>
      <c r="E7" s="194">
        <f t="shared" si="0"/>
        <v>0</v>
      </c>
      <c r="F7" s="194">
        <f t="shared" si="0"/>
        <v>0</v>
      </c>
      <c r="G7" s="194">
        <f t="shared" si="0"/>
        <v>0</v>
      </c>
      <c r="H7" s="193"/>
      <c r="I7" s="525"/>
      <c r="J7" s="537" t="s">
        <v>46</v>
      </c>
      <c r="K7" s="627"/>
      <c r="L7" s="627"/>
      <c r="M7" s="627"/>
      <c r="N7" s="628"/>
      <c r="O7" s="628"/>
      <c r="P7" s="627"/>
      <c r="R7" s="105">
        <f>B7-C7-D7</f>
        <v>0</v>
      </c>
      <c r="S7" s="105">
        <f>D7-E7-F7-G7</f>
        <v>0</v>
      </c>
    </row>
    <row r="8" spans="1:19" ht="24" customHeight="1" hidden="1" outlineLevel="1">
      <c r="A8" s="546" t="s">
        <v>496</v>
      </c>
      <c r="B8" s="463">
        <f aca="true" t="shared" si="1" ref="B8:B13">ROUND(K8/1000,0)</f>
        <v>0</v>
      </c>
      <c r="C8" s="463">
        <f aca="true" t="shared" si="2" ref="C8:C13">ROUND(L8/1000,0)</f>
        <v>0</v>
      </c>
      <c r="D8" s="463">
        <f aca="true" t="shared" si="3" ref="D8:D13">ROUND(M8/1000,0)</f>
        <v>0</v>
      </c>
      <c r="E8" s="463">
        <f aca="true" t="shared" si="4" ref="E8:F13">ROUND(N8/1000,0)</f>
        <v>0</v>
      </c>
      <c r="F8" s="547">
        <f t="shared" si="4"/>
        <v>0</v>
      </c>
      <c r="G8" s="463">
        <f aca="true" t="shared" si="5" ref="G8:G13">ROUND(P8/1000,0)</f>
        <v>0</v>
      </c>
      <c r="H8" s="193"/>
      <c r="I8" s="525"/>
      <c r="J8" s="537" t="s">
        <v>497</v>
      </c>
      <c r="K8" s="630"/>
      <c r="L8" s="630"/>
      <c r="M8" s="630"/>
      <c r="N8" s="630"/>
      <c r="O8" s="630"/>
      <c r="P8" s="630"/>
      <c r="R8" s="105">
        <f aca="true" t="shared" si="6" ref="R8:R13">B8-C8-D8</f>
        <v>0</v>
      </c>
      <c r="S8" s="105">
        <f aca="true" t="shared" si="7" ref="S8:S13">D8-E8-F8-G8</f>
        <v>0</v>
      </c>
    </row>
    <row r="9" spans="1:19" ht="12" customHeight="1" hidden="1" outlineLevel="1">
      <c r="A9" s="545" t="s">
        <v>498</v>
      </c>
      <c r="B9" s="463">
        <f t="shared" si="1"/>
        <v>0</v>
      </c>
      <c r="C9" s="463">
        <f t="shared" si="2"/>
        <v>0</v>
      </c>
      <c r="D9" s="463">
        <f t="shared" si="3"/>
        <v>0</v>
      </c>
      <c r="E9" s="463">
        <f t="shared" si="4"/>
        <v>0</v>
      </c>
      <c r="F9" s="463">
        <f t="shared" si="4"/>
        <v>0</v>
      </c>
      <c r="G9" s="463">
        <f t="shared" si="5"/>
        <v>0</v>
      </c>
      <c r="H9" s="193"/>
      <c r="I9" s="525"/>
      <c r="J9" s="537" t="s">
        <v>498</v>
      </c>
      <c r="K9" s="627"/>
      <c r="L9" s="627"/>
      <c r="M9" s="627"/>
      <c r="N9" s="627"/>
      <c r="O9" s="627"/>
      <c r="P9" s="627"/>
      <c r="R9" s="105">
        <f t="shared" si="6"/>
        <v>0</v>
      </c>
      <c r="S9" s="105">
        <f t="shared" si="7"/>
        <v>0</v>
      </c>
    </row>
    <row r="10" spans="1:19" ht="12" customHeight="1" hidden="1" outlineLevel="1">
      <c r="A10" s="545" t="s">
        <v>499</v>
      </c>
      <c r="B10" s="463">
        <f t="shared" si="1"/>
        <v>0</v>
      </c>
      <c r="C10" s="463">
        <f t="shared" si="2"/>
        <v>0</v>
      </c>
      <c r="D10" s="463">
        <f t="shared" si="3"/>
        <v>0</v>
      </c>
      <c r="E10" s="463">
        <f t="shared" si="4"/>
        <v>0</v>
      </c>
      <c r="F10" s="463">
        <f t="shared" si="4"/>
        <v>0</v>
      </c>
      <c r="G10" s="463">
        <f t="shared" si="5"/>
        <v>0</v>
      </c>
      <c r="H10" s="199"/>
      <c r="I10" s="525"/>
      <c r="J10" s="548" t="s">
        <v>499</v>
      </c>
      <c r="K10" s="631"/>
      <c r="L10" s="631"/>
      <c r="M10" s="631"/>
      <c r="N10" s="631"/>
      <c r="O10" s="631"/>
      <c r="P10" s="631"/>
      <c r="R10" s="105">
        <f t="shared" si="6"/>
        <v>0</v>
      </c>
      <c r="S10" s="105">
        <f t="shared" si="7"/>
        <v>0</v>
      </c>
    </row>
    <row r="11" spans="1:19" ht="12" customHeight="1" hidden="1" outlineLevel="1">
      <c r="A11" s="545" t="s">
        <v>500</v>
      </c>
      <c r="B11" s="463">
        <f t="shared" si="1"/>
        <v>0</v>
      </c>
      <c r="C11" s="463">
        <f t="shared" si="2"/>
        <v>0</v>
      </c>
      <c r="D11" s="463">
        <f t="shared" si="3"/>
        <v>0</v>
      </c>
      <c r="E11" s="463">
        <f t="shared" si="4"/>
        <v>0</v>
      </c>
      <c r="F11" s="463">
        <f t="shared" si="4"/>
        <v>0</v>
      </c>
      <c r="G11" s="463">
        <f t="shared" si="5"/>
        <v>0</v>
      </c>
      <c r="H11" s="193"/>
      <c r="I11" s="525"/>
      <c r="J11" s="537" t="s">
        <v>500</v>
      </c>
      <c r="K11" s="627"/>
      <c r="L11" s="627"/>
      <c r="M11" s="627"/>
      <c r="N11" s="627"/>
      <c r="O11" s="627"/>
      <c r="P11" s="627"/>
      <c r="R11" s="105">
        <f t="shared" si="6"/>
        <v>0</v>
      </c>
      <c r="S11" s="105">
        <f t="shared" si="7"/>
        <v>0</v>
      </c>
    </row>
    <row r="12" spans="1:19" ht="12" customHeight="1" hidden="1" outlineLevel="1">
      <c r="A12" s="545" t="s">
        <v>501</v>
      </c>
      <c r="B12" s="463">
        <f t="shared" si="1"/>
        <v>0</v>
      </c>
      <c r="C12" s="463">
        <f t="shared" si="2"/>
        <v>0</v>
      </c>
      <c r="D12" s="463">
        <f t="shared" si="3"/>
        <v>0</v>
      </c>
      <c r="E12" s="463">
        <f t="shared" si="4"/>
        <v>0</v>
      </c>
      <c r="F12" s="463">
        <f t="shared" si="4"/>
        <v>0</v>
      </c>
      <c r="G12" s="463">
        <f t="shared" si="5"/>
        <v>0</v>
      </c>
      <c r="H12" s="193"/>
      <c r="I12" s="525"/>
      <c r="J12" s="537" t="s">
        <v>501</v>
      </c>
      <c r="K12" s="631"/>
      <c r="L12" s="631"/>
      <c r="M12" s="631"/>
      <c r="N12" s="631"/>
      <c r="O12" s="631"/>
      <c r="P12" s="631"/>
      <c r="R12" s="105">
        <f t="shared" si="6"/>
        <v>0</v>
      </c>
      <c r="S12" s="105">
        <f t="shared" si="7"/>
        <v>0</v>
      </c>
    </row>
    <row r="13" spans="1:19" ht="12" customHeight="1" hidden="1" outlineLevel="1" collapsed="1" thickBot="1">
      <c r="A13" s="545" t="s">
        <v>502</v>
      </c>
      <c r="B13" s="463">
        <f t="shared" si="1"/>
        <v>0</v>
      </c>
      <c r="C13" s="463">
        <f t="shared" si="2"/>
        <v>0</v>
      </c>
      <c r="D13" s="463">
        <f t="shared" si="3"/>
        <v>0</v>
      </c>
      <c r="E13" s="463">
        <f t="shared" si="4"/>
        <v>0</v>
      </c>
      <c r="F13" s="547">
        <f t="shared" si="4"/>
        <v>0</v>
      </c>
      <c r="G13" s="463">
        <f t="shared" si="5"/>
        <v>0</v>
      </c>
      <c r="H13" s="193"/>
      <c r="I13" s="549" t="s">
        <v>503</v>
      </c>
      <c r="J13" s="548" t="s">
        <v>502</v>
      </c>
      <c r="K13" s="631"/>
      <c r="L13" s="631"/>
      <c r="M13" s="631"/>
      <c r="N13" s="631"/>
      <c r="O13" s="631"/>
      <c r="P13" s="631"/>
      <c r="R13" s="105">
        <f t="shared" si="6"/>
        <v>0</v>
      </c>
      <c r="S13" s="105">
        <f t="shared" si="7"/>
        <v>0</v>
      </c>
    </row>
    <row r="14" spans="1:19" ht="11.25" collapsed="1">
      <c r="A14" s="550" t="str">
        <f>INV!A6</f>
        <v>March 31, 2017</v>
      </c>
      <c r="B14" s="551">
        <f aca="true" t="shared" si="8" ref="B14:G14">K14/1000</f>
        <v>0</v>
      </c>
      <c r="C14" s="551">
        <f t="shared" si="8"/>
        <v>0</v>
      </c>
      <c r="D14" s="551">
        <f t="shared" si="8"/>
        <v>0</v>
      </c>
      <c r="E14" s="551">
        <f t="shared" si="8"/>
        <v>0</v>
      </c>
      <c r="F14" s="552">
        <f t="shared" si="8"/>
        <v>0</v>
      </c>
      <c r="G14" s="551">
        <f t="shared" si="8"/>
        <v>0</v>
      </c>
      <c r="H14" s="183"/>
      <c r="J14" s="553" t="s">
        <v>133</v>
      </c>
      <c r="K14" s="627"/>
      <c r="L14" s="633"/>
      <c r="M14" s="627"/>
      <c r="N14" s="633"/>
      <c r="O14" s="633"/>
      <c r="P14" s="627"/>
      <c r="R14" s="105">
        <f>B14-C14-D14</f>
        <v>0</v>
      </c>
      <c r="S14" s="105">
        <f>D14-E14-F14-G14</f>
        <v>0</v>
      </c>
    </row>
    <row r="15" spans="1:16" s="200" customFormat="1" ht="30" customHeight="1">
      <c r="A15" s="184"/>
      <c r="C15" s="184"/>
      <c r="D15" s="184"/>
      <c r="E15" s="184"/>
      <c r="F15" s="184"/>
      <c r="G15" s="184"/>
      <c r="H15" s="540"/>
      <c r="I15" s="541"/>
      <c r="J15" s="554"/>
      <c r="K15" s="528"/>
      <c r="L15" s="528"/>
      <c r="M15" s="528"/>
      <c r="N15" s="528"/>
      <c r="O15" s="528"/>
      <c r="P15" s="528"/>
    </row>
    <row r="16" spans="1:16" s="200" customFormat="1" ht="14.25" customHeight="1">
      <c r="A16" s="184"/>
      <c r="B16" s="184"/>
      <c r="C16" s="184"/>
      <c r="D16" s="184"/>
      <c r="E16" s="184"/>
      <c r="F16" s="184"/>
      <c r="G16" s="184"/>
      <c r="H16" s="540"/>
      <c r="I16" s="541"/>
      <c r="J16" s="624" t="s">
        <v>52</v>
      </c>
      <c r="K16" s="625">
        <f aca="true" t="shared" si="9" ref="K16:P16">B7+B13+B8-B14</f>
        <v>0</v>
      </c>
      <c r="L16" s="625">
        <f t="shared" si="9"/>
        <v>0</v>
      </c>
      <c r="M16" s="625">
        <f t="shared" si="9"/>
        <v>0</v>
      </c>
      <c r="N16" s="625">
        <f t="shared" si="9"/>
        <v>0</v>
      </c>
      <c r="O16" s="625">
        <f t="shared" si="9"/>
        <v>0</v>
      </c>
      <c r="P16" s="625">
        <f t="shared" si="9"/>
        <v>0</v>
      </c>
    </row>
    <row r="17" spans="1:16" ht="33.75" customHeight="1">
      <c r="A17" s="521" t="s">
        <v>504</v>
      </c>
      <c r="B17" s="522"/>
      <c r="C17" s="522"/>
      <c r="D17" s="522"/>
      <c r="E17" s="522"/>
      <c r="F17" s="523"/>
      <c r="G17" s="524"/>
      <c r="I17" s="525"/>
      <c r="J17" s="526"/>
      <c r="K17" s="527"/>
      <c r="L17" s="528"/>
      <c r="M17" s="528"/>
      <c r="N17" s="528"/>
      <c r="O17" s="528"/>
      <c r="P17" s="528"/>
    </row>
    <row r="18" spans="1:16" ht="12" customHeight="1">
      <c r="A18" s="457"/>
      <c r="B18" s="529"/>
      <c r="C18" s="529"/>
      <c r="D18" s="529"/>
      <c r="E18" s="840" t="s">
        <v>482</v>
      </c>
      <c r="F18" s="841"/>
      <c r="G18" s="530"/>
      <c r="I18" s="525"/>
      <c r="J18" s="526"/>
      <c r="K18" s="527" t="str">
        <f>"Financial liabilities subject to offsetting, enforceable master netting arrangements and similar agreements"</f>
        <v>Financial liabilities subject to offsetting, enforceable master netting arrangements and similar agreements</v>
      </c>
      <c r="L18" s="528"/>
      <c r="M18" s="528"/>
      <c r="N18" s="528"/>
      <c r="O18" s="528"/>
      <c r="P18" s="528"/>
    </row>
    <row r="19" spans="1:16" ht="12" customHeight="1">
      <c r="A19" s="494"/>
      <c r="B19" s="535"/>
      <c r="C19" s="535"/>
      <c r="D19" s="535"/>
      <c r="E19" s="842"/>
      <c r="F19" s="843"/>
      <c r="G19" s="536"/>
      <c r="H19" s="178"/>
      <c r="I19" s="525"/>
      <c r="J19" s="556"/>
      <c r="K19" s="531" t="str">
        <f>K4</f>
        <v>(a)</v>
      </c>
      <c r="L19" s="531" t="str">
        <f>L4</f>
        <v>(b)</v>
      </c>
      <c r="M19" s="531" t="str">
        <f>M4</f>
        <v>(c)=(a)-(b)</v>
      </c>
      <c r="N19" s="532" t="str">
        <f>N4</f>
        <v>(d)</v>
      </c>
      <c r="O19" s="533"/>
      <c r="P19" s="531" t="s">
        <v>487</v>
      </c>
    </row>
    <row r="20" spans="1:16" ht="63" customHeight="1">
      <c r="A20" s="538" t="s">
        <v>4</v>
      </c>
      <c r="B20" s="539" t="s">
        <v>505</v>
      </c>
      <c r="C20" s="539" t="s">
        <v>506</v>
      </c>
      <c r="D20" s="539" t="s">
        <v>507</v>
      </c>
      <c r="E20" s="539" t="s">
        <v>492</v>
      </c>
      <c r="F20" s="539" t="s">
        <v>508</v>
      </c>
      <c r="G20" s="637" t="s">
        <v>494</v>
      </c>
      <c r="H20" s="178"/>
      <c r="I20" s="525"/>
      <c r="J20" s="557"/>
      <c r="K20" s="537"/>
      <c r="L20" s="537"/>
      <c r="M20" s="537"/>
      <c r="N20" s="532" t="str">
        <f>N5</f>
        <v>Related amounts not set off in the statement of financial position</v>
      </c>
      <c r="O20" s="533"/>
      <c r="P20" s="537"/>
    </row>
    <row r="21" spans="1:16" s="200" customFormat="1" ht="12" customHeight="1" thickBot="1">
      <c r="A21" s="545" t="s">
        <v>46</v>
      </c>
      <c r="B21" s="194">
        <f aca="true" t="shared" si="10" ref="B21:G21">B28</f>
        <v>0</v>
      </c>
      <c r="C21" s="194">
        <f t="shared" si="10"/>
        <v>0</v>
      </c>
      <c r="D21" s="194">
        <f t="shared" si="10"/>
        <v>0</v>
      </c>
      <c r="E21" s="194">
        <f t="shared" si="10"/>
        <v>0</v>
      </c>
      <c r="F21" s="194">
        <f t="shared" si="10"/>
        <v>0</v>
      </c>
      <c r="G21" s="194">
        <f t="shared" si="10"/>
        <v>0</v>
      </c>
      <c r="H21" s="540"/>
      <c r="I21" s="541"/>
      <c r="J21" s="558">
        <f>A19</f>
        <v>0</v>
      </c>
      <c r="K21" s="543" t="str">
        <f>"Gross amounts of recognised financial liabilities"</f>
        <v>Gross amounts of recognised financial liabilities</v>
      </c>
      <c r="L21" s="543" t="str">
        <f>+"Gross amounts of recognised financial assets set off in the statement of financial position"</f>
        <v>Gross amounts of recognised financial assets set off in the statement of financial position</v>
      </c>
      <c r="M21" s="543" t="str">
        <f>"Net amounts of financial liabilities presented in the statement of financial position"</f>
        <v>Net amounts of financial liabilities presented in the statement of financial position</v>
      </c>
      <c r="N21" s="543" t="str">
        <f>"(d)(i), (d)(ii) Financial instruments"</f>
        <v>(d)(i), (d)(ii) Financial instruments</v>
      </c>
      <c r="O21" s="544" t="str">
        <f>"(d)(ii) Cash Collateral pledged"</f>
        <v>(d)(ii) Cash Collateral pledged</v>
      </c>
      <c r="P21" s="543" t="s">
        <v>494</v>
      </c>
    </row>
    <row r="22" spans="1:19" ht="24" customHeight="1" hidden="1" outlineLevel="1">
      <c r="A22" s="546" t="s">
        <v>509</v>
      </c>
      <c r="B22" s="463">
        <f>K23/1000</f>
        <v>0</v>
      </c>
      <c r="C22" s="463">
        <f aca="true" t="shared" si="11" ref="B22:G23">L23/1000</f>
        <v>0</v>
      </c>
      <c r="D22" s="463">
        <f t="shared" si="11"/>
        <v>0</v>
      </c>
      <c r="E22" s="463">
        <f t="shared" si="11"/>
        <v>0</v>
      </c>
      <c r="F22" s="547">
        <f t="shared" si="11"/>
        <v>0</v>
      </c>
      <c r="G22" s="463">
        <f t="shared" si="11"/>
        <v>0</v>
      </c>
      <c r="H22" s="193"/>
      <c r="I22" s="525"/>
      <c r="J22" s="537" t="s">
        <v>46</v>
      </c>
      <c r="K22" s="627">
        <v>423253.966</v>
      </c>
      <c r="L22" s="627">
        <v>0</v>
      </c>
      <c r="M22" s="627">
        <v>423253.966</v>
      </c>
      <c r="N22" s="628">
        <v>0</v>
      </c>
      <c r="O22" s="628">
        <v>0</v>
      </c>
      <c r="P22" s="629">
        <v>423253.966</v>
      </c>
      <c r="R22" s="115">
        <f>B22-C22-D22</f>
        <v>0</v>
      </c>
      <c r="S22" s="115">
        <f>D22-E22-F22-G22</f>
        <v>0</v>
      </c>
    </row>
    <row r="23" spans="1:19" ht="24" customHeight="1" hidden="1" outlineLevel="1">
      <c r="A23" s="545" t="s">
        <v>498</v>
      </c>
      <c r="B23" s="463">
        <f t="shared" si="11"/>
        <v>0</v>
      </c>
      <c r="C23" s="463">
        <f t="shared" si="11"/>
        <v>0</v>
      </c>
      <c r="D23" s="463">
        <f t="shared" si="11"/>
        <v>0</v>
      </c>
      <c r="E23" s="463">
        <f t="shared" si="11"/>
        <v>0</v>
      </c>
      <c r="F23" s="463">
        <f t="shared" si="11"/>
        <v>0</v>
      </c>
      <c r="G23" s="463">
        <f t="shared" si="11"/>
        <v>0</v>
      </c>
      <c r="H23" s="193"/>
      <c r="I23" s="525"/>
      <c r="J23" s="537" t="s">
        <v>510</v>
      </c>
      <c r="K23" s="630">
        <v>0</v>
      </c>
      <c r="L23" s="630">
        <v>0</v>
      </c>
      <c r="M23" s="630">
        <v>0</v>
      </c>
      <c r="N23" s="630">
        <v>0</v>
      </c>
      <c r="O23" s="630">
        <v>0</v>
      </c>
      <c r="P23" s="630">
        <v>0</v>
      </c>
      <c r="R23" s="115">
        <f aca="true" t="shared" si="12" ref="R23:R29">B23-C23-D23</f>
        <v>0</v>
      </c>
      <c r="S23" s="115">
        <f aca="true" t="shared" si="13" ref="S23:S29">D23-E23-F23-G23</f>
        <v>0</v>
      </c>
    </row>
    <row r="24" spans="1:19" ht="12" customHeight="1" hidden="1" outlineLevel="1">
      <c r="A24" s="545" t="s">
        <v>499</v>
      </c>
      <c r="B24" s="194">
        <f aca="true" t="shared" si="14" ref="B24:G27">K25</f>
        <v>0</v>
      </c>
      <c r="C24" s="194">
        <f t="shared" si="14"/>
        <v>0</v>
      </c>
      <c r="D24" s="194">
        <f t="shared" si="14"/>
        <v>0</v>
      </c>
      <c r="E24" s="194">
        <f t="shared" si="14"/>
        <v>0</v>
      </c>
      <c r="F24" s="194">
        <f t="shared" si="14"/>
        <v>0</v>
      </c>
      <c r="G24" s="194">
        <f t="shared" si="14"/>
        <v>0</v>
      </c>
      <c r="H24" s="193"/>
      <c r="I24" s="525"/>
      <c r="J24" s="537" t="s">
        <v>498</v>
      </c>
      <c r="K24" s="627">
        <v>0</v>
      </c>
      <c r="L24" s="627">
        <v>0</v>
      </c>
      <c r="M24" s="627">
        <v>0</v>
      </c>
      <c r="N24" s="627">
        <v>0</v>
      </c>
      <c r="O24" s="627">
        <v>0</v>
      </c>
      <c r="P24" s="627">
        <v>0</v>
      </c>
      <c r="R24" s="115">
        <f t="shared" si="12"/>
        <v>0</v>
      </c>
      <c r="S24" s="115">
        <f t="shared" si="13"/>
        <v>0</v>
      </c>
    </row>
    <row r="25" spans="1:19" ht="12" customHeight="1" hidden="1" outlineLevel="1">
      <c r="A25" s="545" t="s">
        <v>500</v>
      </c>
      <c r="B25" s="194">
        <f t="shared" si="14"/>
        <v>0</v>
      </c>
      <c r="C25" s="194">
        <f t="shared" si="14"/>
        <v>0</v>
      </c>
      <c r="D25" s="194">
        <f t="shared" si="14"/>
        <v>0</v>
      </c>
      <c r="E25" s="194">
        <f t="shared" si="14"/>
        <v>0</v>
      </c>
      <c r="F25" s="194">
        <f t="shared" si="14"/>
        <v>0</v>
      </c>
      <c r="G25" s="194">
        <f t="shared" si="14"/>
        <v>0</v>
      </c>
      <c r="H25" s="199"/>
      <c r="I25" s="525"/>
      <c r="J25" s="548" t="s">
        <v>499</v>
      </c>
      <c r="K25" s="631">
        <v>0</v>
      </c>
      <c r="L25" s="631">
        <v>0</v>
      </c>
      <c r="M25" s="631">
        <v>0</v>
      </c>
      <c r="N25" s="631">
        <v>0</v>
      </c>
      <c r="O25" s="631">
        <v>0</v>
      </c>
      <c r="P25" s="631">
        <v>0</v>
      </c>
      <c r="R25" s="115">
        <f t="shared" si="12"/>
        <v>0</v>
      </c>
      <c r="S25" s="115">
        <f t="shared" si="13"/>
        <v>0</v>
      </c>
    </row>
    <row r="26" spans="1:19" ht="12" customHeight="1" hidden="1" outlineLevel="1">
      <c r="A26" s="545" t="s">
        <v>501</v>
      </c>
      <c r="B26" s="194">
        <f t="shared" si="14"/>
        <v>0</v>
      </c>
      <c r="C26" s="194">
        <f t="shared" si="14"/>
        <v>0</v>
      </c>
      <c r="D26" s="194">
        <f t="shared" si="14"/>
        <v>0</v>
      </c>
      <c r="E26" s="194">
        <f t="shared" si="14"/>
        <v>0</v>
      </c>
      <c r="F26" s="194">
        <f t="shared" si="14"/>
        <v>0</v>
      </c>
      <c r="G26" s="194">
        <f t="shared" si="14"/>
        <v>0</v>
      </c>
      <c r="H26" s="193"/>
      <c r="I26" s="525"/>
      <c r="J26" s="537" t="s">
        <v>500</v>
      </c>
      <c r="K26" s="627">
        <v>0</v>
      </c>
      <c r="L26" s="627">
        <v>0</v>
      </c>
      <c r="M26" s="627">
        <v>0</v>
      </c>
      <c r="N26" s="627">
        <v>0</v>
      </c>
      <c r="O26" s="627">
        <v>0</v>
      </c>
      <c r="P26" s="627">
        <v>0</v>
      </c>
      <c r="R26" s="115">
        <f t="shared" si="12"/>
        <v>0</v>
      </c>
      <c r="S26" s="115">
        <f t="shared" si="13"/>
        <v>0</v>
      </c>
    </row>
    <row r="27" spans="1:19" ht="12" customHeight="1" hidden="1" outlineLevel="1">
      <c r="A27" s="545" t="s">
        <v>502</v>
      </c>
      <c r="B27" s="194">
        <f t="shared" si="14"/>
        <v>0</v>
      </c>
      <c r="C27" s="194">
        <f t="shared" si="14"/>
        <v>0</v>
      </c>
      <c r="D27" s="194">
        <f t="shared" si="14"/>
        <v>0</v>
      </c>
      <c r="E27" s="194">
        <f t="shared" si="14"/>
        <v>0</v>
      </c>
      <c r="F27" s="559">
        <f t="shared" si="14"/>
        <v>0</v>
      </c>
      <c r="G27" s="194">
        <f t="shared" si="14"/>
        <v>0</v>
      </c>
      <c r="H27" s="193"/>
      <c r="I27" s="525"/>
      <c r="J27" s="537" t="s">
        <v>501</v>
      </c>
      <c r="K27" s="631">
        <v>0</v>
      </c>
      <c r="L27" s="631">
        <v>0</v>
      </c>
      <c r="M27" s="631">
        <v>0</v>
      </c>
      <c r="N27" s="631">
        <v>0</v>
      </c>
      <c r="O27" s="631">
        <v>0</v>
      </c>
      <c r="P27" s="631">
        <v>0</v>
      </c>
      <c r="R27" s="115">
        <f t="shared" si="12"/>
        <v>0</v>
      </c>
      <c r="S27" s="115">
        <f t="shared" si="13"/>
        <v>0</v>
      </c>
    </row>
    <row r="28" spans="1:19" ht="12" customHeight="1" collapsed="1" thickBot="1">
      <c r="A28" s="550" t="str">
        <f>INV!A6</f>
        <v>March 31, 2017</v>
      </c>
      <c r="B28" s="551">
        <f aca="true" t="shared" si="15" ref="B28:G28">K29/1000</f>
        <v>0</v>
      </c>
      <c r="C28" s="551">
        <f t="shared" si="15"/>
        <v>0</v>
      </c>
      <c r="D28" s="551">
        <f t="shared" si="15"/>
        <v>0</v>
      </c>
      <c r="E28" s="551">
        <f t="shared" si="15"/>
        <v>0</v>
      </c>
      <c r="F28" s="552">
        <f>O29/1000</f>
        <v>0</v>
      </c>
      <c r="G28" s="551">
        <f t="shared" si="15"/>
        <v>0</v>
      </c>
      <c r="H28" s="193"/>
      <c r="I28" s="525"/>
      <c r="J28" s="548" t="s">
        <v>502</v>
      </c>
      <c r="K28" s="631"/>
      <c r="L28" s="631"/>
      <c r="M28" s="631"/>
      <c r="N28" s="631"/>
      <c r="O28" s="631"/>
      <c r="P28" s="632"/>
      <c r="R28" s="115">
        <f t="shared" si="12"/>
        <v>0</v>
      </c>
      <c r="S28" s="115">
        <f t="shared" si="13"/>
        <v>0</v>
      </c>
    </row>
    <row r="29" spans="1:19" ht="11.25">
      <c r="A29" s="192"/>
      <c r="B29" s="192"/>
      <c r="C29" s="192"/>
      <c r="D29" s="192"/>
      <c r="E29" s="192"/>
      <c r="F29" s="192"/>
      <c r="G29" s="192"/>
      <c r="H29" s="183"/>
      <c r="J29" s="553" t="s">
        <v>133</v>
      </c>
      <c r="K29" s="633"/>
      <c r="L29" s="633"/>
      <c r="M29" s="633"/>
      <c r="N29" s="633"/>
      <c r="O29" s="633"/>
      <c r="P29" s="633"/>
      <c r="R29" s="115">
        <f t="shared" si="12"/>
        <v>0</v>
      </c>
      <c r="S29" s="115">
        <f t="shared" si="13"/>
        <v>0</v>
      </c>
    </row>
    <row r="30" spans="2:9" ht="12" customHeight="1">
      <c r="B30" s="560"/>
      <c r="C30" s="561"/>
      <c r="D30" s="560"/>
      <c r="E30" s="561"/>
      <c r="F30" s="561"/>
      <c r="G30" s="561"/>
      <c r="H30" s="178"/>
      <c r="I30" s="525"/>
    </row>
    <row r="31" spans="2:16" ht="12" customHeight="1">
      <c r="B31" s="144"/>
      <c r="C31" s="182"/>
      <c r="D31" s="144"/>
      <c r="E31" s="182"/>
      <c r="F31" s="145"/>
      <c r="G31" s="145"/>
      <c r="H31" s="199"/>
      <c r="I31" s="525"/>
      <c r="J31" s="621" t="s">
        <v>52</v>
      </c>
      <c r="K31" s="555">
        <f aca="true" t="shared" si="16" ref="K31:P31">B21+B22+B23-B28</f>
        <v>0</v>
      </c>
      <c r="L31" s="555">
        <f t="shared" si="16"/>
        <v>0</v>
      </c>
      <c r="M31" s="555">
        <f t="shared" si="16"/>
        <v>0</v>
      </c>
      <c r="N31" s="555">
        <f t="shared" si="16"/>
        <v>0</v>
      </c>
      <c r="O31" s="555">
        <f t="shared" si="16"/>
        <v>0</v>
      </c>
      <c r="P31" s="555">
        <f t="shared" si="16"/>
        <v>0</v>
      </c>
    </row>
    <row r="32" spans="1:16" ht="19.5" customHeight="1">
      <c r="A32" s="519"/>
      <c r="B32" s="144"/>
      <c r="C32" s="182"/>
      <c r="D32" s="144"/>
      <c r="E32" s="182"/>
      <c r="F32" s="145"/>
      <c r="G32" s="145"/>
      <c r="H32" s="199"/>
      <c r="I32" s="525"/>
      <c r="J32" s="554"/>
      <c r="K32" s="528"/>
      <c r="L32" s="528"/>
      <c r="M32" s="528"/>
      <c r="N32" s="528"/>
      <c r="O32" s="528"/>
      <c r="P32" s="528"/>
    </row>
    <row r="33" spans="1:16" ht="33.75" customHeight="1">
      <c r="A33" s="521" t="s">
        <v>480</v>
      </c>
      <c r="B33" s="522"/>
      <c r="C33" s="522"/>
      <c r="D33" s="522"/>
      <c r="E33" s="522"/>
      <c r="F33" s="523"/>
      <c r="G33" s="524"/>
      <c r="I33" s="525"/>
      <c r="J33" s="526"/>
      <c r="K33" s="527" t="s">
        <v>481</v>
      </c>
      <c r="L33" s="528"/>
      <c r="M33" s="528"/>
      <c r="N33" s="528"/>
      <c r="O33" s="528"/>
      <c r="P33" s="528"/>
    </row>
    <row r="34" spans="1:16" ht="12" customHeight="1">
      <c r="A34" s="457"/>
      <c r="B34" s="529"/>
      <c r="C34" s="529"/>
      <c r="D34" s="529"/>
      <c r="E34" s="840" t="s">
        <v>482</v>
      </c>
      <c r="F34" s="841"/>
      <c r="G34" s="530"/>
      <c r="H34" s="178"/>
      <c r="I34" s="525"/>
      <c r="J34" s="556"/>
      <c r="K34" s="531" t="s">
        <v>483</v>
      </c>
      <c r="L34" s="531" t="s">
        <v>484</v>
      </c>
      <c r="M34" s="531" t="s">
        <v>485</v>
      </c>
      <c r="N34" s="532" t="s">
        <v>486</v>
      </c>
      <c r="O34" s="533"/>
      <c r="P34" s="531" t="s">
        <v>487</v>
      </c>
    </row>
    <row r="35" spans="1:16" ht="12" customHeight="1">
      <c r="A35" s="494"/>
      <c r="B35" s="535"/>
      <c r="C35" s="535"/>
      <c r="D35" s="535"/>
      <c r="E35" s="842"/>
      <c r="F35" s="843"/>
      <c r="G35" s="536"/>
      <c r="H35" s="178"/>
      <c r="I35" s="525"/>
      <c r="J35" s="557"/>
      <c r="K35" s="537"/>
      <c r="L35" s="537"/>
      <c r="M35" s="537"/>
      <c r="N35" s="532" t="s">
        <v>488</v>
      </c>
      <c r="O35" s="533"/>
      <c r="P35" s="537"/>
    </row>
    <row r="36" spans="1:16" s="200" customFormat="1" ht="58.5" customHeight="1" thickBot="1">
      <c r="A36" s="538" t="s">
        <v>4</v>
      </c>
      <c r="B36" s="539" t="s">
        <v>489</v>
      </c>
      <c r="C36" s="539" t="s">
        <v>490</v>
      </c>
      <c r="D36" s="539" t="s">
        <v>491</v>
      </c>
      <c r="E36" s="539" t="s">
        <v>492</v>
      </c>
      <c r="F36" s="539" t="s">
        <v>493</v>
      </c>
      <c r="G36" s="637" t="s">
        <v>494</v>
      </c>
      <c r="H36" s="540"/>
      <c r="I36" s="541"/>
      <c r="J36" s="558">
        <f>A35</f>
        <v>0</v>
      </c>
      <c r="K36" s="543" t="s">
        <v>489</v>
      </c>
      <c r="L36" s="543" t="s">
        <v>490</v>
      </c>
      <c r="M36" s="543" t="s">
        <v>491</v>
      </c>
      <c r="N36" s="543" t="str">
        <f>"(d)(i), (d)(ii) Financial instruments"</f>
        <v>(d)(i), (d)(ii) Financial instruments</v>
      </c>
      <c r="O36" s="544" t="s">
        <v>495</v>
      </c>
      <c r="P36" s="543" t="s">
        <v>494</v>
      </c>
    </row>
    <row r="37" spans="1:19" ht="12" customHeight="1" thickBot="1">
      <c r="A37" s="545" t="s">
        <v>46</v>
      </c>
      <c r="B37" s="194">
        <f aca="true" t="shared" si="17" ref="B37:G38">K37/1000</f>
        <v>13215.069518457</v>
      </c>
      <c r="C37" s="194">
        <f t="shared" si="17"/>
        <v>30.233</v>
      </c>
      <c r="D37" s="194">
        <f t="shared" si="17"/>
        <v>13184.836518457</v>
      </c>
      <c r="E37" s="194">
        <f t="shared" si="17"/>
        <v>9727.6160825441</v>
      </c>
      <c r="F37" s="194">
        <f t="shared" si="17"/>
        <v>2963.6289184209</v>
      </c>
      <c r="G37" s="194">
        <f t="shared" si="17"/>
        <v>493.5915174919995</v>
      </c>
      <c r="H37" s="193"/>
      <c r="I37" s="525"/>
      <c r="J37" s="537" t="s">
        <v>46</v>
      </c>
      <c r="K37" s="627">
        <v>13215069.518457</v>
      </c>
      <c r="L37" s="627">
        <v>30233</v>
      </c>
      <c r="M37" s="627">
        <v>13184836.518457</v>
      </c>
      <c r="N37" s="628">
        <v>9727616.0825441</v>
      </c>
      <c r="O37" s="628">
        <v>2963628.9184209</v>
      </c>
      <c r="P37" s="629">
        <v>493591.51749199955</v>
      </c>
      <c r="R37" s="115">
        <f>B37-C37-D37</f>
        <v>0</v>
      </c>
      <c r="S37" s="115">
        <f>D37-E37-F37-G37</f>
        <v>0</v>
      </c>
    </row>
    <row r="38" spans="1:19" ht="24" customHeight="1" hidden="1" outlineLevel="1">
      <c r="A38" s="546" t="s">
        <v>496</v>
      </c>
      <c r="B38" s="463">
        <f t="shared" si="17"/>
        <v>0</v>
      </c>
      <c r="C38" s="463">
        <f t="shared" si="17"/>
        <v>0</v>
      </c>
      <c r="D38" s="463">
        <f t="shared" si="17"/>
        <v>0</v>
      </c>
      <c r="E38" s="463">
        <f t="shared" si="17"/>
        <v>0</v>
      </c>
      <c r="F38" s="547">
        <f t="shared" si="17"/>
        <v>0</v>
      </c>
      <c r="G38" s="463">
        <f t="shared" si="17"/>
        <v>0</v>
      </c>
      <c r="H38" s="193"/>
      <c r="I38" s="525"/>
      <c r="J38" s="537" t="s">
        <v>497</v>
      </c>
      <c r="K38" s="630">
        <v>0</v>
      </c>
      <c r="L38" s="630">
        <v>0</v>
      </c>
      <c r="M38" s="630">
        <v>0</v>
      </c>
      <c r="N38" s="630">
        <v>0</v>
      </c>
      <c r="O38" s="630">
        <v>0</v>
      </c>
      <c r="P38" s="634">
        <v>0</v>
      </c>
      <c r="R38" s="115">
        <f aca="true" t="shared" si="18" ref="R38:R44">B38-C38-D38</f>
        <v>0</v>
      </c>
      <c r="S38" s="115">
        <f aca="true" t="shared" si="19" ref="S38:S44">D38-E38-F38-G38</f>
        <v>0</v>
      </c>
    </row>
    <row r="39" spans="1:19" ht="12" customHeight="1" hidden="1" outlineLevel="1">
      <c r="A39" s="545" t="s">
        <v>498</v>
      </c>
      <c r="B39" s="463">
        <f aca="true" t="shared" si="20" ref="B39:G42">K39</f>
        <v>0</v>
      </c>
      <c r="C39" s="463">
        <f t="shared" si="20"/>
        <v>0</v>
      </c>
      <c r="D39" s="463">
        <f t="shared" si="20"/>
        <v>0</v>
      </c>
      <c r="E39" s="463">
        <f t="shared" si="20"/>
        <v>0</v>
      </c>
      <c r="F39" s="463">
        <f t="shared" si="20"/>
        <v>0</v>
      </c>
      <c r="G39" s="463">
        <f t="shared" si="20"/>
        <v>0</v>
      </c>
      <c r="H39" s="193"/>
      <c r="I39" s="525"/>
      <c r="J39" s="537" t="s">
        <v>498</v>
      </c>
      <c r="K39" s="627">
        <v>0</v>
      </c>
      <c r="L39" s="627">
        <v>0</v>
      </c>
      <c r="M39" s="627">
        <v>0</v>
      </c>
      <c r="N39" s="627">
        <v>0</v>
      </c>
      <c r="O39" s="627">
        <v>0</v>
      </c>
      <c r="P39" s="629">
        <v>0</v>
      </c>
      <c r="R39" s="115">
        <f t="shared" si="18"/>
        <v>0</v>
      </c>
      <c r="S39" s="115">
        <f t="shared" si="19"/>
        <v>0</v>
      </c>
    </row>
    <row r="40" spans="1:19" ht="12" customHeight="1" hidden="1" outlineLevel="1">
      <c r="A40" s="545" t="s">
        <v>499</v>
      </c>
      <c r="B40" s="463">
        <f t="shared" si="20"/>
        <v>0</v>
      </c>
      <c r="C40" s="463">
        <f t="shared" si="20"/>
        <v>0</v>
      </c>
      <c r="D40" s="463">
        <f t="shared" si="20"/>
        <v>0</v>
      </c>
      <c r="E40" s="463">
        <f t="shared" si="20"/>
        <v>0</v>
      </c>
      <c r="F40" s="463">
        <f t="shared" si="20"/>
        <v>0</v>
      </c>
      <c r="G40" s="463">
        <f t="shared" si="20"/>
        <v>0</v>
      </c>
      <c r="H40" s="199"/>
      <c r="I40" s="525"/>
      <c r="J40" s="548" t="s">
        <v>499</v>
      </c>
      <c r="K40" s="631">
        <v>0</v>
      </c>
      <c r="L40" s="631">
        <v>0</v>
      </c>
      <c r="M40" s="631">
        <v>0</v>
      </c>
      <c r="N40" s="631">
        <v>0</v>
      </c>
      <c r="O40" s="631">
        <v>0</v>
      </c>
      <c r="P40" s="629">
        <v>0</v>
      </c>
      <c r="R40" s="115">
        <f t="shared" si="18"/>
        <v>0</v>
      </c>
      <c r="S40" s="115">
        <f t="shared" si="19"/>
        <v>0</v>
      </c>
    </row>
    <row r="41" spans="1:19" ht="12" customHeight="1" hidden="1" outlineLevel="1">
      <c r="A41" s="545" t="s">
        <v>500</v>
      </c>
      <c r="B41" s="463">
        <f t="shared" si="20"/>
        <v>0</v>
      </c>
      <c r="C41" s="463">
        <f t="shared" si="20"/>
        <v>0</v>
      </c>
      <c r="D41" s="463">
        <f t="shared" si="20"/>
        <v>0</v>
      </c>
      <c r="E41" s="463">
        <f t="shared" si="20"/>
        <v>0</v>
      </c>
      <c r="F41" s="463">
        <f t="shared" si="20"/>
        <v>0</v>
      </c>
      <c r="G41" s="463">
        <f t="shared" si="20"/>
        <v>0</v>
      </c>
      <c r="H41" s="193"/>
      <c r="I41" s="525"/>
      <c r="J41" s="537" t="s">
        <v>500</v>
      </c>
      <c r="K41" s="627">
        <v>0</v>
      </c>
      <c r="L41" s="627">
        <v>0</v>
      </c>
      <c r="M41" s="631">
        <v>0</v>
      </c>
      <c r="N41" s="627">
        <v>0</v>
      </c>
      <c r="O41" s="627">
        <v>0</v>
      </c>
      <c r="P41" s="629">
        <v>0</v>
      </c>
      <c r="R41" s="115">
        <f t="shared" si="18"/>
        <v>0</v>
      </c>
      <c r="S41" s="115">
        <f t="shared" si="19"/>
        <v>0</v>
      </c>
    </row>
    <row r="42" spans="1:19" ht="12" customHeight="1" hidden="1" outlineLevel="1">
      <c r="A42" s="545" t="s">
        <v>501</v>
      </c>
      <c r="B42" s="463">
        <f t="shared" si="20"/>
        <v>0</v>
      </c>
      <c r="C42" s="463">
        <f t="shared" si="20"/>
        <v>0</v>
      </c>
      <c r="D42" s="463">
        <f t="shared" si="20"/>
        <v>0</v>
      </c>
      <c r="E42" s="463">
        <f t="shared" si="20"/>
        <v>0</v>
      </c>
      <c r="F42" s="463">
        <f t="shared" si="20"/>
        <v>0</v>
      </c>
      <c r="G42" s="463">
        <f t="shared" si="20"/>
        <v>0</v>
      </c>
      <c r="H42" s="193"/>
      <c r="I42" s="525"/>
      <c r="J42" s="537" t="s">
        <v>501</v>
      </c>
      <c r="K42" s="631">
        <v>0</v>
      </c>
      <c r="L42" s="631">
        <v>0</v>
      </c>
      <c r="M42" s="631">
        <v>0</v>
      </c>
      <c r="N42" s="631">
        <v>0</v>
      </c>
      <c r="O42" s="631">
        <v>0</v>
      </c>
      <c r="P42" s="629">
        <v>0</v>
      </c>
      <c r="R42" s="115">
        <f t="shared" si="18"/>
        <v>0</v>
      </c>
      <c r="S42" s="115">
        <f t="shared" si="19"/>
        <v>0</v>
      </c>
    </row>
    <row r="43" spans="1:19" ht="12" customHeight="1" hidden="1" outlineLevel="1" thickBot="1">
      <c r="A43" s="545" t="s">
        <v>502</v>
      </c>
      <c r="B43" s="463">
        <f aca="true" t="shared" si="21" ref="B43:D44">K43/1000</f>
        <v>2.1057253844000003</v>
      </c>
      <c r="C43" s="463">
        <f t="shared" si="21"/>
        <v>0.12396554639999999</v>
      </c>
      <c r="D43" s="463">
        <f t="shared" si="21"/>
        <v>1.981759838</v>
      </c>
      <c r="E43" s="463">
        <f>N43</f>
        <v>0</v>
      </c>
      <c r="F43" s="547">
        <f>O43</f>
        <v>0</v>
      </c>
      <c r="G43" s="463">
        <f>P43/1000</f>
        <v>1.981759838</v>
      </c>
      <c r="H43" s="193"/>
      <c r="I43" s="525"/>
      <c r="J43" s="548" t="s">
        <v>502</v>
      </c>
      <c r="K43" s="631">
        <v>2105.7253844</v>
      </c>
      <c r="L43" s="631">
        <v>123.9655464</v>
      </c>
      <c r="M43" s="631">
        <v>1981.7598380000002</v>
      </c>
      <c r="N43" s="631"/>
      <c r="O43" s="631"/>
      <c r="P43" s="632">
        <v>1981.7598380000002</v>
      </c>
      <c r="R43" s="115">
        <f t="shared" si="18"/>
        <v>0</v>
      </c>
      <c r="S43" s="115">
        <f t="shared" si="19"/>
        <v>0</v>
      </c>
    </row>
    <row r="44" spans="1:19" ht="11.25" collapsed="1">
      <c r="A44" s="550" t="str">
        <f>INV!A42</f>
        <v>December 31, 2016</v>
      </c>
      <c r="B44" s="551">
        <f t="shared" si="21"/>
        <v>13217.175243841399</v>
      </c>
      <c r="C44" s="551">
        <f t="shared" si="21"/>
        <v>30.356965546399998</v>
      </c>
      <c r="D44" s="551">
        <f t="shared" si="21"/>
        <v>13186.818278294999</v>
      </c>
      <c r="E44" s="551">
        <f>N44/1000</f>
        <v>9727.6160825441</v>
      </c>
      <c r="F44" s="552">
        <f>O44/1000</f>
        <v>2963.6289184209</v>
      </c>
      <c r="G44" s="551">
        <f>P44/1000</f>
        <v>495.57327732999954</v>
      </c>
      <c r="H44" s="183"/>
      <c r="J44" s="553" t="s">
        <v>133</v>
      </c>
      <c r="K44" s="633">
        <v>13217175.243841399</v>
      </c>
      <c r="L44" s="633">
        <v>30356.9655464</v>
      </c>
      <c r="M44" s="633">
        <v>13186818.278295</v>
      </c>
      <c r="N44" s="633">
        <v>9727616.0825441</v>
      </c>
      <c r="O44" s="633">
        <v>2963628.9184209</v>
      </c>
      <c r="P44" s="633">
        <v>495573.27732999955</v>
      </c>
      <c r="R44" s="115">
        <f t="shared" si="18"/>
        <v>0</v>
      </c>
      <c r="S44" s="115">
        <f t="shared" si="19"/>
        <v>-7.958078640513122E-13</v>
      </c>
    </row>
    <row r="45" spans="1:16" s="200" customFormat="1" ht="30" customHeight="1">
      <c r="A45" s="184"/>
      <c r="B45" s="184"/>
      <c r="C45" s="184"/>
      <c r="D45" s="184"/>
      <c r="E45" s="184"/>
      <c r="F45" s="184"/>
      <c r="G45" s="184"/>
      <c r="H45" s="540"/>
      <c r="I45" s="541"/>
      <c r="J45" s="621" t="s">
        <v>52</v>
      </c>
      <c r="K45" s="555">
        <v>0</v>
      </c>
      <c r="L45" s="555">
        <v>0</v>
      </c>
      <c r="M45" s="555">
        <v>0</v>
      </c>
      <c r="N45" s="555">
        <v>0</v>
      </c>
      <c r="O45" s="555">
        <v>0</v>
      </c>
      <c r="P45" s="555">
        <v>0</v>
      </c>
    </row>
    <row r="46" spans="1:16" ht="19.5" customHeight="1">
      <c r="A46" s="519"/>
      <c r="B46" s="562"/>
      <c r="C46" s="562"/>
      <c r="D46" s="562"/>
      <c r="E46" s="562"/>
      <c r="F46" s="562"/>
      <c r="G46" s="562"/>
      <c r="H46" s="199"/>
      <c r="I46" s="525"/>
      <c r="J46" s="554"/>
      <c r="K46" s="528"/>
      <c r="L46" s="528"/>
      <c r="M46" s="528"/>
      <c r="N46" s="528"/>
      <c r="O46" s="528"/>
      <c r="P46" s="528"/>
    </row>
    <row r="47" spans="1:16" ht="33.75" customHeight="1">
      <c r="A47" s="521" t="s">
        <v>504</v>
      </c>
      <c r="B47" s="522"/>
      <c r="C47" s="522"/>
      <c r="D47" s="522"/>
      <c r="E47" s="522"/>
      <c r="F47" s="523"/>
      <c r="G47" s="524"/>
      <c r="I47" s="525"/>
      <c r="J47" s="526"/>
      <c r="K47" s="527" t="s">
        <v>504</v>
      </c>
      <c r="L47" s="528"/>
      <c r="M47" s="528"/>
      <c r="N47" s="528"/>
      <c r="O47" s="528"/>
      <c r="P47" s="528"/>
    </row>
    <row r="48" spans="1:16" ht="12" customHeight="1">
      <c r="A48" s="457"/>
      <c r="B48" s="529"/>
      <c r="C48" s="529"/>
      <c r="D48" s="529"/>
      <c r="E48" s="840" t="s">
        <v>482</v>
      </c>
      <c r="F48" s="841"/>
      <c r="G48" s="530"/>
      <c r="H48" s="178"/>
      <c r="I48" s="525"/>
      <c r="J48" s="556"/>
      <c r="K48" s="531" t="s">
        <v>483</v>
      </c>
      <c r="L48" s="531" t="s">
        <v>484</v>
      </c>
      <c r="M48" s="531" t="s">
        <v>485</v>
      </c>
      <c r="N48" s="532" t="s">
        <v>486</v>
      </c>
      <c r="O48" s="533"/>
      <c r="P48" s="531" t="s">
        <v>487</v>
      </c>
    </row>
    <row r="49" spans="1:16" ht="12" customHeight="1">
      <c r="A49" s="494"/>
      <c r="B49" s="535"/>
      <c r="C49" s="535"/>
      <c r="D49" s="535"/>
      <c r="E49" s="842"/>
      <c r="F49" s="843"/>
      <c r="G49" s="536"/>
      <c r="H49" s="178"/>
      <c r="I49" s="525"/>
      <c r="J49" s="557"/>
      <c r="K49" s="537"/>
      <c r="L49" s="537"/>
      <c r="M49" s="537"/>
      <c r="N49" s="532" t="s">
        <v>488</v>
      </c>
      <c r="O49" s="533"/>
      <c r="P49" s="537"/>
    </row>
    <row r="50" spans="1:16" s="200" customFormat="1" ht="57.75" customHeight="1" thickBot="1">
      <c r="A50" s="538" t="s">
        <v>4</v>
      </c>
      <c r="B50" s="539" t="s">
        <v>505</v>
      </c>
      <c r="C50" s="539" t="s">
        <v>506</v>
      </c>
      <c r="D50" s="539" t="s">
        <v>507</v>
      </c>
      <c r="E50" s="539" t="s">
        <v>492</v>
      </c>
      <c r="F50" s="539" t="s">
        <v>508</v>
      </c>
      <c r="G50" s="637" t="s">
        <v>494</v>
      </c>
      <c r="H50" s="540"/>
      <c r="I50" s="541"/>
      <c r="J50" s="558">
        <f>A49</f>
        <v>0</v>
      </c>
      <c r="K50" s="543" t="s">
        <v>568</v>
      </c>
      <c r="L50" s="543" t="s">
        <v>569</v>
      </c>
      <c r="M50" s="543" t="s">
        <v>507</v>
      </c>
      <c r="N50" s="543" t="s">
        <v>570</v>
      </c>
      <c r="O50" s="544" t="s">
        <v>571</v>
      </c>
      <c r="P50" s="543" t="s">
        <v>494</v>
      </c>
    </row>
    <row r="51" spans="1:19" ht="12" customHeight="1">
      <c r="A51" s="545" t="s">
        <v>46</v>
      </c>
      <c r="B51" s="194">
        <f>K51/1000-1</f>
        <v>18876.515866756497</v>
      </c>
      <c r="C51" s="194">
        <f aca="true" t="shared" si="22" ref="B51:G53">L51/1000</f>
        <v>39.238</v>
      </c>
      <c r="D51" s="194">
        <f t="shared" si="22"/>
        <v>18838.2778667565</v>
      </c>
      <c r="E51" s="194">
        <f t="shared" si="22"/>
        <v>14076.9126516643</v>
      </c>
      <c r="F51" s="194">
        <f t="shared" si="22"/>
        <v>4222.4394400439005</v>
      </c>
      <c r="G51" s="194">
        <f t="shared" si="22"/>
        <v>538.9257750482988</v>
      </c>
      <c r="H51" s="193"/>
      <c r="I51" s="525"/>
      <c r="J51" s="537" t="s">
        <v>46</v>
      </c>
      <c r="K51" s="627">
        <v>18877515.8667565</v>
      </c>
      <c r="L51" s="627">
        <v>39238</v>
      </c>
      <c r="M51" s="627">
        <v>18838277.8667565</v>
      </c>
      <c r="N51" s="628">
        <v>14076912.6516643</v>
      </c>
      <c r="O51" s="628">
        <v>4222439.4400439</v>
      </c>
      <c r="P51" s="629">
        <v>538925.7750482988</v>
      </c>
      <c r="R51" s="115">
        <f>B51-C51-D51</f>
        <v>-1.000000000003638</v>
      </c>
      <c r="S51" s="115">
        <f>D51-E51-F51-G51</f>
        <v>1.4779288903810084E-12</v>
      </c>
    </row>
    <row r="52" spans="1:19" ht="24" customHeight="1" hidden="1" outlineLevel="1">
      <c r="A52" s="546" t="s">
        <v>509</v>
      </c>
      <c r="B52" s="463">
        <f t="shared" si="22"/>
        <v>0</v>
      </c>
      <c r="C52" s="463">
        <f t="shared" si="22"/>
        <v>0</v>
      </c>
      <c r="D52" s="463">
        <f t="shared" si="22"/>
        <v>0</v>
      </c>
      <c r="E52" s="463">
        <f t="shared" si="22"/>
        <v>0</v>
      </c>
      <c r="F52" s="547">
        <f t="shared" si="22"/>
        <v>0</v>
      </c>
      <c r="G52" s="463">
        <f t="shared" si="22"/>
        <v>0</v>
      </c>
      <c r="H52" s="193"/>
      <c r="I52" s="525"/>
      <c r="J52" s="537" t="s">
        <v>510</v>
      </c>
      <c r="K52" s="630">
        <v>0</v>
      </c>
      <c r="L52" s="630">
        <v>0</v>
      </c>
      <c r="M52" s="630">
        <v>0</v>
      </c>
      <c r="N52" s="630">
        <v>0</v>
      </c>
      <c r="O52" s="630">
        <v>0</v>
      </c>
      <c r="P52" s="630">
        <v>0</v>
      </c>
      <c r="R52" s="115">
        <f aca="true" t="shared" si="23" ref="R52:R58">B52-C52-D52</f>
        <v>0</v>
      </c>
      <c r="S52" s="115">
        <f aca="true" t="shared" si="24" ref="S52:S58">D52-E52-F52-G52</f>
        <v>0</v>
      </c>
    </row>
    <row r="53" spans="1:19" ht="12" customHeight="1" hidden="1" outlineLevel="1">
      <c r="A53" s="545" t="s">
        <v>498</v>
      </c>
      <c r="B53" s="463">
        <f t="shared" si="22"/>
        <v>0</v>
      </c>
      <c r="C53" s="463">
        <f t="shared" si="22"/>
        <v>0</v>
      </c>
      <c r="D53" s="463">
        <f t="shared" si="22"/>
        <v>0</v>
      </c>
      <c r="E53" s="463">
        <f t="shared" si="22"/>
        <v>0</v>
      </c>
      <c r="F53" s="463">
        <f t="shared" si="22"/>
        <v>0</v>
      </c>
      <c r="G53" s="463">
        <f t="shared" si="22"/>
        <v>0</v>
      </c>
      <c r="H53" s="193"/>
      <c r="I53" s="525"/>
      <c r="J53" s="537" t="s">
        <v>498</v>
      </c>
      <c r="K53" s="630">
        <v>0</v>
      </c>
      <c r="L53" s="630">
        <v>0</v>
      </c>
      <c r="M53" s="630">
        <v>0</v>
      </c>
      <c r="N53" s="630">
        <v>0</v>
      </c>
      <c r="O53" s="630">
        <v>0</v>
      </c>
      <c r="P53" s="630">
        <v>0</v>
      </c>
      <c r="R53" s="115">
        <f t="shared" si="23"/>
        <v>0</v>
      </c>
      <c r="S53" s="115">
        <f t="shared" si="24"/>
        <v>0</v>
      </c>
    </row>
    <row r="54" spans="1:19" ht="12" customHeight="1" hidden="1" outlineLevel="1">
      <c r="A54" s="545" t="s">
        <v>499</v>
      </c>
      <c r="B54" s="463">
        <f aca="true" t="shared" si="25" ref="B54:G56">K54</f>
        <v>0</v>
      </c>
      <c r="C54" s="463">
        <f t="shared" si="25"/>
        <v>0</v>
      </c>
      <c r="D54" s="463">
        <f t="shared" si="25"/>
        <v>0</v>
      </c>
      <c r="E54" s="463">
        <f t="shared" si="25"/>
        <v>0</v>
      </c>
      <c r="F54" s="463">
        <f t="shared" si="25"/>
        <v>0</v>
      </c>
      <c r="G54" s="463">
        <f t="shared" si="25"/>
        <v>0</v>
      </c>
      <c r="H54" s="199"/>
      <c r="I54" s="525"/>
      <c r="J54" s="548" t="s">
        <v>499</v>
      </c>
      <c r="K54" s="630">
        <v>0</v>
      </c>
      <c r="L54" s="630">
        <v>0</v>
      </c>
      <c r="M54" s="630">
        <v>0</v>
      </c>
      <c r="N54" s="630">
        <v>0</v>
      </c>
      <c r="O54" s="630">
        <v>0</v>
      </c>
      <c r="P54" s="630">
        <v>0</v>
      </c>
      <c r="R54" s="115">
        <f t="shared" si="23"/>
        <v>0</v>
      </c>
      <c r="S54" s="115">
        <f t="shared" si="24"/>
        <v>0</v>
      </c>
    </row>
    <row r="55" spans="1:19" ht="12" customHeight="1" hidden="1" outlineLevel="1">
      <c r="A55" s="545" t="s">
        <v>500</v>
      </c>
      <c r="B55" s="463">
        <f t="shared" si="25"/>
        <v>0</v>
      </c>
      <c r="C55" s="463">
        <f t="shared" si="25"/>
        <v>0</v>
      </c>
      <c r="D55" s="463">
        <f t="shared" si="25"/>
        <v>0</v>
      </c>
      <c r="E55" s="463">
        <f t="shared" si="25"/>
        <v>0</v>
      </c>
      <c r="F55" s="463">
        <f t="shared" si="25"/>
        <v>0</v>
      </c>
      <c r="G55" s="463">
        <f t="shared" si="25"/>
        <v>0</v>
      </c>
      <c r="H55" s="193"/>
      <c r="I55" s="525"/>
      <c r="J55" s="537" t="s">
        <v>500</v>
      </c>
      <c r="K55" s="630">
        <v>0</v>
      </c>
      <c r="L55" s="630">
        <v>0</v>
      </c>
      <c r="M55" s="630">
        <v>0</v>
      </c>
      <c r="N55" s="630">
        <v>0</v>
      </c>
      <c r="O55" s="630">
        <v>0</v>
      </c>
      <c r="P55" s="630">
        <v>0</v>
      </c>
      <c r="R55" s="115">
        <f t="shared" si="23"/>
        <v>0</v>
      </c>
      <c r="S55" s="115">
        <f t="shared" si="24"/>
        <v>0</v>
      </c>
    </row>
    <row r="56" spans="1:19" ht="12" customHeight="1" hidden="1" outlineLevel="1">
      <c r="A56" s="545" t="s">
        <v>501</v>
      </c>
      <c r="B56" s="463">
        <f t="shared" si="25"/>
        <v>0</v>
      </c>
      <c r="C56" s="463">
        <f t="shared" si="25"/>
        <v>0</v>
      </c>
      <c r="D56" s="463">
        <f t="shared" si="25"/>
        <v>0</v>
      </c>
      <c r="E56" s="463">
        <f t="shared" si="25"/>
        <v>0</v>
      </c>
      <c r="F56" s="463">
        <f t="shared" si="25"/>
        <v>0</v>
      </c>
      <c r="G56" s="463">
        <f t="shared" si="25"/>
        <v>0</v>
      </c>
      <c r="H56" s="193"/>
      <c r="I56" s="525"/>
      <c r="J56" s="537" t="s">
        <v>501</v>
      </c>
      <c r="K56" s="630">
        <v>0</v>
      </c>
      <c r="L56" s="630">
        <v>0</v>
      </c>
      <c r="M56" s="630">
        <v>0</v>
      </c>
      <c r="N56" s="630">
        <v>0</v>
      </c>
      <c r="O56" s="630">
        <v>0</v>
      </c>
      <c r="P56" s="630">
        <v>0</v>
      </c>
      <c r="R56" s="115">
        <f t="shared" si="23"/>
        <v>0</v>
      </c>
      <c r="S56" s="115">
        <f t="shared" si="24"/>
        <v>0</v>
      </c>
    </row>
    <row r="57" spans="1:19" ht="12" customHeight="1" collapsed="1" thickBot="1">
      <c r="A57" s="545" t="s">
        <v>502</v>
      </c>
      <c r="B57" s="660">
        <f aca="true" t="shared" si="26" ref="B57:G57">K57/1000</f>
        <v>4.1036236873</v>
      </c>
      <c r="C57" s="660">
        <f t="shared" si="26"/>
        <v>0.1925202272</v>
      </c>
      <c r="D57" s="660">
        <f t="shared" si="26"/>
        <v>3.9111034600999997</v>
      </c>
      <c r="E57" s="660">
        <f t="shared" si="26"/>
        <v>0</v>
      </c>
      <c r="F57" s="661">
        <f t="shared" si="26"/>
        <v>0</v>
      </c>
      <c r="G57" s="660">
        <f t="shared" si="26"/>
        <v>3.9111034600999997</v>
      </c>
      <c r="H57" s="193"/>
      <c r="I57" s="525"/>
      <c r="J57" s="548" t="s">
        <v>502</v>
      </c>
      <c r="K57" s="631">
        <v>4103.6236873</v>
      </c>
      <c r="L57" s="631">
        <v>192.5202272</v>
      </c>
      <c r="M57" s="631">
        <v>3911.1034600999997</v>
      </c>
      <c r="N57" s="631"/>
      <c r="O57" s="631"/>
      <c r="P57" s="632">
        <v>3911.1034600999997</v>
      </c>
      <c r="R57" s="115">
        <f t="shared" si="23"/>
        <v>0</v>
      </c>
      <c r="S57" s="115">
        <f t="shared" si="24"/>
        <v>0</v>
      </c>
    </row>
    <row r="58" spans="1:19" ht="11.25">
      <c r="A58" s="550" t="str">
        <f>A44</f>
        <v>December 31, 2016</v>
      </c>
      <c r="B58" s="551">
        <f>K58/1000-1</f>
        <v>18880.619490443798</v>
      </c>
      <c r="C58" s="551">
        <f>L58/1000</f>
        <v>39.430520227200006</v>
      </c>
      <c r="D58" s="551">
        <f>M58/1000</f>
        <v>18842.188970216597</v>
      </c>
      <c r="E58" s="551">
        <f>N58/1000</f>
        <v>14076.9126516643</v>
      </c>
      <c r="F58" s="552">
        <f>O58/1000</f>
        <v>4222.4394400439005</v>
      </c>
      <c r="G58" s="551">
        <f>P58/1000</f>
        <v>542.8368785083987</v>
      </c>
      <c r="H58" s="183"/>
      <c r="J58" s="553" t="s">
        <v>133</v>
      </c>
      <c r="K58" s="633">
        <v>18881619.4904438</v>
      </c>
      <c r="L58" s="633">
        <v>39430.5202272</v>
      </c>
      <c r="M58" s="633">
        <v>18842188.9702166</v>
      </c>
      <c r="N58" s="633">
        <v>14076912.6516643</v>
      </c>
      <c r="O58" s="633">
        <v>4222439.4400439</v>
      </c>
      <c r="P58" s="633">
        <v>542836.8785083988</v>
      </c>
      <c r="R58" s="115">
        <f t="shared" si="23"/>
        <v>-1</v>
      </c>
      <c r="S58" s="115">
        <f t="shared" si="24"/>
        <v>-1.1368683772161603E-12</v>
      </c>
    </row>
    <row r="60" spans="10:16" ht="11.25">
      <c r="J60" s="621" t="s">
        <v>52</v>
      </c>
      <c r="K60" s="555">
        <f aca="true" t="shared" si="27" ref="K60:P60">B51+B52+B57-B58</f>
        <v>0</v>
      </c>
      <c r="L60" s="555">
        <f t="shared" si="27"/>
        <v>0</v>
      </c>
      <c r="M60" s="555">
        <f t="shared" si="27"/>
        <v>0</v>
      </c>
      <c r="N60" s="555">
        <f t="shared" si="27"/>
        <v>0</v>
      </c>
      <c r="O60" s="555">
        <f t="shared" si="27"/>
        <v>0</v>
      </c>
      <c r="P60" s="555">
        <f t="shared" si="27"/>
        <v>0</v>
      </c>
    </row>
  </sheetData>
  <sheetProtection/>
  <mergeCells count="4">
    <mergeCell ref="E4:F5"/>
    <mergeCell ref="E18:F19"/>
    <mergeCell ref="E34:F35"/>
    <mergeCell ref="E48:F49"/>
  </mergeCells>
  <conditionalFormatting sqref="P13 P37:P44 P22 P28:P29 P51:P58">
    <cfRule type="expression" priority="1" dxfId="0" stopIfTrue="1">
      <formula>$N13&lt;0</formula>
    </cfRule>
  </conditionalFormatting>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C18"/>
  <sheetViews>
    <sheetView showGridLines="0" zoomScale="85" zoomScaleNormal="85" zoomScalePageLayoutView="0" workbookViewId="0" topLeftCell="A1">
      <selection activeCell="A1" sqref="A1:C1"/>
    </sheetView>
  </sheetViews>
  <sheetFormatPr defaultColWidth="9.140625" defaultRowHeight="12.75"/>
  <cols>
    <col min="1" max="1" width="2.140625" style="142" customWidth="1"/>
    <col min="2" max="2" width="80.7109375" style="138" customWidth="1"/>
    <col min="3" max="3" width="11.7109375" style="138" customWidth="1"/>
    <col min="4" max="16384" width="9.140625" style="138" customWidth="1"/>
  </cols>
  <sheetData>
    <row r="1" spans="1:3" ht="11.25">
      <c r="A1" s="135" t="s">
        <v>163</v>
      </c>
      <c r="B1" s="136"/>
      <c r="C1" s="137"/>
    </row>
    <row r="2" spans="1:3" s="136" customFormat="1" ht="11.25">
      <c r="A2" s="139" t="s">
        <v>762</v>
      </c>
      <c r="C2" s="137"/>
    </row>
    <row r="3" spans="1:3" s="136" customFormat="1" ht="11.25">
      <c r="A3" s="139" t="s">
        <v>763</v>
      </c>
      <c r="C3" s="137"/>
    </row>
    <row r="4" spans="1:3" s="136" customFormat="1" ht="11.25">
      <c r="A4" s="139" t="s">
        <v>764</v>
      </c>
      <c r="C4" s="137"/>
    </row>
    <row r="5" spans="1:3" s="136" customFormat="1" ht="11.25">
      <c r="A5" s="139" t="s">
        <v>765</v>
      </c>
      <c r="C5" s="137"/>
    </row>
    <row r="6" spans="1:2" ht="12.75">
      <c r="A6" s="140"/>
      <c r="B6" s="136"/>
    </row>
    <row r="7" spans="1:2" ht="11.25">
      <c r="A7" s="139"/>
      <c r="B7" s="136"/>
    </row>
    <row r="10" spans="2:3" ht="12.75">
      <c r="B10" s="135"/>
      <c r="C10" s="136"/>
    </row>
    <row r="11" spans="1:3" ht="15">
      <c r="A11" s="141"/>
      <c r="B11" s="139"/>
      <c r="C11" s="136"/>
    </row>
    <row r="12" spans="1:3" ht="15">
      <c r="A12" s="141"/>
      <c r="B12" s="139"/>
      <c r="C12" s="136"/>
    </row>
    <row r="13" spans="2:3" ht="12.75">
      <c r="B13" s="139"/>
      <c r="C13" s="136"/>
    </row>
    <row r="14" spans="2:3" ht="12.75">
      <c r="B14" s="139"/>
      <c r="C14" s="136"/>
    </row>
    <row r="15" spans="2:3" ht="12.75">
      <c r="B15" s="140"/>
      <c r="C15" s="136"/>
    </row>
    <row r="16" spans="2:3" ht="12.75">
      <c r="B16" s="139"/>
      <c r="C16" s="136"/>
    </row>
    <row r="17" ht="12.75">
      <c r="B17" s="142"/>
    </row>
    <row r="18" ht="12.75">
      <c r="B18" s="142"/>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sheetPr>
    <tabColor rgb="FFFFC000"/>
  </sheetPr>
  <dimension ref="A1:I39"/>
  <sheetViews>
    <sheetView zoomScalePageLayoutView="0" workbookViewId="0" topLeftCell="A1">
      <selection activeCell="A1" sqref="A1"/>
    </sheetView>
  </sheetViews>
  <sheetFormatPr defaultColWidth="9.140625" defaultRowHeight="12.75"/>
  <cols>
    <col min="1" max="1" width="76.57421875" style="115" customWidth="1"/>
    <col min="2" max="2" width="11.28125" style="115" customWidth="1"/>
    <col min="3" max="3" width="2.7109375" style="115" customWidth="1"/>
    <col min="4" max="7" width="9.7109375" style="115" customWidth="1"/>
    <col min="8" max="8" width="1.8515625" style="115" customWidth="1"/>
    <col min="9" max="9" width="15.140625" style="115" customWidth="1"/>
    <col min="10" max="16384" width="9.140625" style="115" customWidth="1"/>
  </cols>
  <sheetData>
    <row r="1" spans="1:3" ht="15.75" customHeight="1">
      <c r="A1" s="519"/>
      <c r="B1" s="145"/>
      <c r="C1" s="183"/>
    </row>
    <row r="2" spans="1:6" ht="25.5" customHeight="1">
      <c r="A2" s="672"/>
      <c r="B2" s="667"/>
      <c r="D2" s="565"/>
      <c r="E2" s="565"/>
      <c r="F2" s="565"/>
    </row>
    <row r="3" spans="1:6" ht="12" customHeight="1">
      <c r="A3" s="566"/>
      <c r="B3" s="568"/>
      <c r="D3" s="565"/>
      <c r="E3" s="565"/>
      <c r="F3" s="565"/>
    </row>
    <row r="4" spans="1:6" ht="12" customHeight="1">
      <c r="A4" s="538" t="s">
        <v>4</v>
      </c>
      <c r="B4" s="675" t="s">
        <v>593</v>
      </c>
      <c r="C4" s="178"/>
      <c r="D4" s="565"/>
      <c r="E4" s="565"/>
      <c r="F4" s="565"/>
    </row>
    <row r="5" spans="1:6" ht="12" customHeight="1">
      <c r="A5" s="664"/>
      <c r="B5" s="530"/>
      <c r="C5" s="105"/>
      <c r="D5" s="565"/>
      <c r="E5" s="565"/>
      <c r="F5" s="565"/>
    </row>
    <row r="6" spans="1:6" ht="12" customHeight="1">
      <c r="A6" s="676" t="s">
        <v>611</v>
      </c>
      <c r="B6" s="677"/>
      <c r="C6" s="193"/>
      <c r="D6" s="565"/>
      <c r="E6" s="565"/>
      <c r="F6" s="565"/>
    </row>
    <row r="7" spans="1:6" s="200" customFormat="1" ht="22.5">
      <c r="A7" s="678" t="s">
        <v>612</v>
      </c>
      <c r="B7" s="677">
        <v>140</v>
      </c>
      <c r="C7" s="199"/>
      <c r="D7" s="565"/>
      <c r="E7" s="576"/>
      <c r="F7" s="576"/>
    </row>
    <row r="8" spans="1:6" ht="12" customHeight="1">
      <c r="A8" s="678" t="s">
        <v>80</v>
      </c>
      <c r="B8" s="677">
        <v>-74</v>
      </c>
      <c r="C8" s="199"/>
      <c r="D8" s="565"/>
      <c r="E8" s="565"/>
      <c r="F8" s="565"/>
    </row>
    <row r="9" spans="1:6" ht="22.5">
      <c r="A9" s="678" t="s">
        <v>613</v>
      </c>
      <c r="B9" s="677">
        <v>-54</v>
      </c>
      <c r="C9" s="199"/>
      <c r="D9" s="565"/>
      <c r="E9" s="565"/>
      <c r="F9" s="565"/>
    </row>
    <row r="10" spans="1:6" ht="33.75">
      <c r="A10" s="678" t="s">
        <v>614</v>
      </c>
      <c r="B10" s="677">
        <v>-41</v>
      </c>
      <c r="C10" s="199"/>
      <c r="D10" s="565"/>
      <c r="E10" s="565"/>
      <c r="F10" s="565"/>
    </row>
    <row r="11" spans="1:6" ht="12" customHeight="1">
      <c r="A11" s="678" t="s">
        <v>615</v>
      </c>
      <c r="B11" s="677">
        <v>97</v>
      </c>
      <c r="C11" s="199"/>
      <c r="D11" s="565"/>
      <c r="E11" s="565"/>
      <c r="F11" s="565"/>
    </row>
    <row r="12" spans="1:6" ht="12" customHeight="1">
      <c r="A12" s="678" t="s">
        <v>616</v>
      </c>
      <c r="B12" s="677">
        <v>-251</v>
      </c>
      <c r="C12" s="199"/>
      <c r="D12" s="565"/>
      <c r="E12" s="565"/>
      <c r="F12" s="565"/>
    </row>
    <row r="13" spans="1:6" ht="12" customHeight="1">
      <c r="A13" s="678" t="s">
        <v>617</v>
      </c>
      <c r="B13" s="677">
        <v>82</v>
      </c>
      <c r="C13" s="193"/>
      <c r="D13" s="565"/>
      <c r="E13" s="565"/>
      <c r="F13" s="565"/>
    </row>
    <row r="14" spans="1:6" ht="11.25">
      <c r="A14" s="679" t="s">
        <v>618</v>
      </c>
      <c r="B14" s="680">
        <f>SUM(B7:B13)</f>
        <v>-101</v>
      </c>
      <c r="C14" s="193"/>
      <c r="D14" s="565"/>
      <c r="E14" s="565"/>
      <c r="F14" s="565"/>
    </row>
    <row r="15" spans="1:6" ht="11.25">
      <c r="A15" s="681"/>
      <c r="B15" s="682"/>
      <c r="C15" s="193"/>
      <c r="D15" s="565"/>
      <c r="E15" s="565"/>
      <c r="F15" s="565"/>
    </row>
    <row r="16" spans="1:6" ht="12" customHeight="1">
      <c r="A16" s="676" t="s">
        <v>619</v>
      </c>
      <c r="B16" s="666"/>
      <c r="C16" s="193"/>
      <c r="D16" s="565"/>
      <c r="E16" s="565"/>
      <c r="F16" s="565"/>
    </row>
    <row r="17" spans="1:6" ht="22.5">
      <c r="A17" s="678" t="s">
        <v>620</v>
      </c>
      <c r="B17" s="677">
        <v>-202</v>
      </c>
      <c r="C17" s="193"/>
      <c r="D17" s="565"/>
      <c r="E17" s="565"/>
      <c r="F17" s="565"/>
    </row>
    <row r="18" spans="1:6" s="200" customFormat="1" ht="22.5">
      <c r="A18" s="678" t="s">
        <v>621</v>
      </c>
      <c r="B18" s="677">
        <v>-34</v>
      </c>
      <c r="C18" s="199"/>
      <c r="D18" s="565"/>
      <c r="E18" s="576"/>
      <c r="F18" s="576"/>
    </row>
    <row r="19" spans="1:6" s="200" customFormat="1" ht="11.25">
      <c r="A19" s="678" t="s">
        <v>132</v>
      </c>
      <c r="B19" s="677">
        <v>-2</v>
      </c>
      <c r="C19" s="199"/>
      <c r="D19" s="565"/>
      <c r="E19" s="576"/>
      <c r="F19" s="576"/>
    </row>
    <row r="20" spans="1:6" ht="12" customHeight="1">
      <c r="A20" s="679" t="s">
        <v>622</v>
      </c>
      <c r="B20" s="680">
        <f>SUM(B17:B19)</f>
        <v>-238</v>
      </c>
      <c r="C20" s="193"/>
      <c r="D20" s="565"/>
      <c r="E20" s="565"/>
      <c r="F20" s="565"/>
    </row>
    <row r="21" spans="1:6" ht="11.25">
      <c r="A21" s="683" t="s">
        <v>623</v>
      </c>
      <c r="B21" s="680">
        <f>B14+B20</f>
        <v>-339</v>
      </c>
      <c r="C21" s="193"/>
      <c r="D21" s="565"/>
      <c r="E21" s="565"/>
      <c r="F21" s="565"/>
    </row>
    <row r="22" spans="3:6" ht="11.25">
      <c r="C22" s="193"/>
      <c r="D22" s="655"/>
      <c r="E22" s="655"/>
      <c r="F22" s="565"/>
    </row>
    <row r="23" spans="3:6" ht="13.5" customHeight="1">
      <c r="C23" s="193"/>
      <c r="D23" s="655"/>
      <c r="E23" s="655"/>
      <c r="F23" s="565"/>
    </row>
    <row r="24" spans="3:6" ht="12" customHeight="1">
      <c r="C24" s="193"/>
      <c r="D24" s="655"/>
      <c r="E24" s="655"/>
      <c r="F24" s="565"/>
    </row>
    <row r="25" spans="3:6" ht="12" customHeight="1">
      <c r="C25" s="199"/>
      <c r="D25" s="655"/>
      <c r="E25" s="655"/>
      <c r="F25" s="565"/>
    </row>
    <row r="26" spans="3:6" ht="12" customHeight="1">
      <c r="C26" s="193"/>
      <c r="D26" s="655"/>
      <c r="E26" s="655"/>
      <c r="F26" s="565"/>
    </row>
    <row r="27" spans="3:5" s="184" customFormat="1" ht="12" customHeight="1">
      <c r="C27" s="210"/>
      <c r="D27" s="656"/>
      <c r="E27" s="656"/>
    </row>
    <row r="28" spans="3:9" s="184" customFormat="1" ht="12.75">
      <c r="C28" s="208"/>
      <c r="D28" s="40"/>
      <c r="E28" s="40"/>
      <c r="F28" s="684"/>
      <c r="G28" s="684"/>
      <c r="H28" s="684"/>
      <c r="I28" s="684"/>
    </row>
    <row r="29" spans="4:9" ht="12.75">
      <c r="D29" s="40"/>
      <c r="E29" s="40"/>
      <c r="F29" s="684"/>
      <c r="G29" s="684"/>
      <c r="H29" s="684"/>
      <c r="I29" s="684"/>
    </row>
    <row r="30" spans="4:9" ht="12" customHeight="1">
      <c r="D30" s="40"/>
      <c r="E30" s="40"/>
      <c r="F30" s="684"/>
      <c r="G30" s="684"/>
      <c r="H30" s="684"/>
      <c r="I30" s="684"/>
    </row>
    <row r="31" spans="4:9" ht="12.75">
      <c r="D31" s="40"/>
      <c r="E31" s="40"/>
      <c r="F31" s="684"/>
      <c r="G31" s="684"/>
      <c r="H31" s="684"/>
      <c r="I31" s="684"/>
    </row>
    <row r="32" spans="4:9" ht="12" customHeight="1">
      <c r="D32" s="40"/>
      <c r="E32" s="40"/>
      <c r="F32" s="684"/>
      <c r="G32" s="684"/>
      <c r="H32" s="684"/>
      <c r="I32" s="684"/>
    </row>
    <row r="33" spans="4:9" ht="12" customHeight="1">
      <c r="D33" s="40"/>
      <c r="E33" s="40"/>
      <c r="F33" s="684"/>
      <c r="G33" s="684"/>
      <c r="H33" s="684"/>
      <c r="I33" s="684"/>
    </row>
    <row r="34" spans="2:9" ht="12" customHeight="1">
      <c r="B34" s="621"/>
      <c r="D34" s="39"/>
      <c r="E34" s="39"/>
      <c r="F34" s="684"/>
      <c r="G34" s="684"/>
      <c r="H34" s="684"/>
      <c r="I34" s="684"/>
    </row>
    <row r="35" spans="2:9" ht="12" customHeight="1">
      <c r="B35" s="622"/>
      <c r="D35" s="39"/>
      <c r="E35" s="39"/>
      <c r="F35" s="684"/>
      <c r="G35" s="684"/>
      <c r="H35" s="684"/>
      <c r="I35" s="684"/>
    </row>
    <row r="36" spans="2:9" ht="12.75">
      <c r="B36" s="622"/>
      <c r="D36" s="39"/>
      <c r="E36" s="39"/>
      <c r="F36" s="684"/>
      <c r="G36" s="684"/>
      <c r="H36" s="684"/>
      <c r="I36" s="684"/>
    </row>
    <row r="37" spans="2:9" ht="12.75">
      <c r="B37" s="622"/>
      <c r="D37" s="39"/>
      <c r="E37" s="39"/>
      <c r="F37" s="684"/>
      <c r="G37" s="684"/>
      <c r="H37" s="684"/>
      <c r="I37" s="684"/>
    </row>
    <row r="38" spans="2:9" ht="12.75">
      <c r="B38" s="622"/>
      <c r="D38" s="39"/>
      <c r="E38" s="39"/>
      <c r="F38" s="684"/>
      <c r="G38" s="684"/>
      <c r="H38" s="684"/>
      <c r="I38" s="684"/>
    </row>
    <row r="39" spans="4:5" ht="11.25">
      <c r="D39" s="118"/>
      <c r="E39" s="118"/>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4.xml><?xml version="1.0" encoding="utf-8"?>
<worksheet xmlns="http://schemas.openxmlformats.org/spreadsheetml/2006/main" xmlns:r="http://schemas.openxmlformats.org/officeDocument/2006/relationships">
  <sheetPr>
    <tabColor rgb="FFFFFF00"/>
  </sheetPr>
  <dimension ref="A4:L55"/>
  <sheetViews>
    <sheetView zoomScalePageLayoutView="0" workbookViewId="0" topLeftCell="A1">
      <selection activeCell="A1" sqref="A1"/>
    </sheetView>
  </sheetViews>
  <sheetFormatPr defaultColWidth="8.8515625" defaultRowHeight="12.75"/>
  <cols>
    <col min="1" max="1" width="23.140625" style="415" bestFit="1" customWidth="1"/>
    <col min="2" max="2" width="33.8515625" style="415" bestFit="1" customWidth="1"/>
    <col min="3" max="3" width="10.00390625" style="415" customWidth="1"/>
    <col min="4" max="12" width="23.8515625" style="415" customWidth="1"/>
    <col min="13" max="16384" width="8.8515625" style="415" customWidth="1"/>
  </cols>
  <sheetData>
    <row r="4" ht="15">
      <c r="A4" s="414" t="s">
        <v>321</v>
      </c>
    </row>
    <row r="5" spans="1:12" ht="16.5">
      <c r="A5" s="416">
        <f ca="1">NOW()</f>
        <v>42865.59811539352</v>
      </c>
      <c r="B5" s="417" t="s">
        <v>322</v>
      </c>
      <c r="C5" s="418" t="s">
        <v>323</v>
      </c>
      <c r="D5" s="419" t="s">
        <v>432</v>
      </c>
      <c r="E5" s="419" t="s">
        <v>432</v>
      </c>
      <c r="F5" s="419" t="s">
        <v>432</v>
      </c>
      <c r="G5" s="419" t="s">
        <v>432</v>
      </c>
      <c r="H5" s="419" t="s">
        <v>432</v>
      </c>
      <c r="I5" s="419" t="s">
        <v>432</v>
      </c>
      <c r="J5" s="419" t="s">
        <v>324</v>
      </c>
      <c r="K5" s="419" t="s">
        <v>432</v>
      </c>
      <c r="L5" s="419" t="s">
        <v>324</v>
      </c>
    </row>
    <row r="6" ht="16.5">
      <c r="A6" s="420" t="s">
        <v>326</v>
      </c>
    </row>
    <row r="7" ht="16.5">
      <c r="A7" s="420" t="s">
        <v>327</v>
      </c>
    </row>
    <row r="8" spans="1:12" ht="24">
      <c r="A8" s="420" t="s">
        <v>328</v>
      </c>
      <c r="B8" s="415" t="s">
        <v>454</v>
      </c>
      <c r="C8" s="421"/>
      <c r="D8" s="422" t="s">
        <v>122</v>
      </c>
      <c r="E8" s="422" t="s">
        <v>589</v>
      </c>
      <c r="F8" s="422" t="s">
        <v>590</v>
      </c>
      <c r="G8" s="422" t="s">
        <v>208</v>
      </c>
      <c r="H8" s="422" t="s">
        <v>155</v>
      </c>
      <c r="I8" s="422" t="s">
        <v>165</v>
      </c>
      <c r="J8" s="422" t="s">
        <v>455</v>
      </c>
      <c r="K8" s="422" t="s">
        <v>471</v>
      </c>
      <c r="L8" s="423" t="s">
        <v>300</v>
      </c>
    </row>
    <row r="9" spans="1:12" ht="16.5">
      <c r="A9" s="424" t="s">
        <v>364</v>
      </c>
      <c r="B9" s="385">
        <v>2013</v>
      </c>
      <c r="C9" s="386"/>
      <c r="D9" s="387"/>
      <c r="E9" s="388"/>
      <c r="F9" s="388"/>
      <c r="G9" s="388"/>
      <c r="H9" s="388"/>
      <c r="I9" s="388"/>
      <c r="J9" s="389"/>
      <c r="K9" s="388"/>
      <c r="L9" s="389"/>
    </row>
    <row r="10" spans="1:12" ht="16.5">
      <c r="A10" s="424" t="s">
        <v>364</v>
      </c>
      <c r="B10" s="425" t="s">
        <v>3</v>
      </c>
      <c r="C10" s="426"/>
      <c r="D10" s="427" t="e">
        <f>SEG!#REF!</f>
        <v>#REF!</v>
      </c>
      <c r="E10" s="427" t="e">
        <f>SEG!#REF!</f>
        <v>#REF!</v>
      </c>
      <c r="F10" s="427" t="e">
        <f>SEG!#REF!</f>
        <v>#REF!</v>
      </c>
      <c r="G10" s="427" t="e">
        <f>SEG!#REF!</f>
        <v>#REF!</v>
      </c>
      <c r="H10" s="427" t="e">
        <f>SEG!#REF!</f>
        <v>#REF!</v>
      </c>
      <c r="I10" s="427" t="e">
        <f>SEG!#REF!</f>
        <v>#REF!</v>
      </c>
      <c r="J10" s="427" t="e">
        <f>SEG!#REF!</f>
        <v>#REF!</v>
      </c>
      <c r="K10" s="427" t="e">
        <f>SEG!#REF!</f>
        <v>#REF!</v>
      </c>
      <c r="L10" s="427" t="e">
        <f>SEG!#REF!</f>
        <v>#REF!</v>
      </c>
    </row>
    <row r="11" spans="1:12" ht="16.5">
      <c r="A11" s="428" t="s">
        <v>336</v>
      </c>
      <c r="B11" s="429" t="s">
        <v>192</v>
      </c>
      <c r="C11" s="430"/>
      <c r="D11" s="431" t="e">
        <f>SEG!#REF!</f>
        <v>#REF!</v>
      </c>
      <c r="E11" s="431" t="e">
        <f>SEG!#REF!</f>
        <v>#REF!</v>
      </c>
      <c r="F11" s="431" t="e">
        <f>SEG!#REF!</f>
        <v>#REF!</v>
      </c>
      <c r="G11" s="431" t="e">
        <f>SEG!#REF!</f>
        <v>#REF!</v>
      </c>
      <c r="H11" s="431" t="e">
        <f>SEG!#REF!</f>
        <v>#REF!</v>
      </c>
      <c r="I11" s="431" t="e">
        <f>SEG!#REF!</f>
        <v>#REF!</v>
      </c>
      <c r="J11" s="431" t="e">
        <f>SEG!#REF!</f>
        <v>#REF!</v>
      </c>
      <c r="K11" s="431" t="e">
        <f>SEG!#REF!</f>
        <v>#REF!</v>
      </c>
      <c r="L11" s="431" t="e">
        <f>SEG!#REF!</f>
        <v>#REF!</v>
      </c>
    </row>
    <row r="12" spans="1:12" ht="16.5">
      <c r="A12" s="428" t="s">
        <v>336</v>
      </c>
      <c r="B12" s="432" t="s">
        <v>224</v>
      </c>
      <c r="C12" s="433"/>
      <c r="D12" s="431" t="e">
        <f>SEG!#REF!</f>
        <v>#REF!</v>
      </c>
      <c r="E12" s="431" t="e">
        <f>SEG!#REF!</f>
        <v>#REF!</v>
      </c>
      <c r="F12" s="431" t="e">
        <f>SEG!#REF!</f>
        <v>#REF!</v>
      </c>
      <c r="G12" s="431" t="e">
        <f>SEG!#REF!</f>
        <v>#REF!</v>
      </c>
      <c r="H12" s="431" t="e">
        <f>SEG!#REF!</f>
        <v>#REF!</v>
      </c>
      <c r="I12" s="431" t="e">
        <f>SEG!#REF!</f>
        <v>#REF!</v>
      </c>
      <c r="J12" s="431" t="e">
        <f>SEG!#REF!</f>
        <v>#REF!</v>
      </c>
      <c r="K12" s="431" t="e">
        <f>SEG!#REF!</f>
        <v>#REF!</v>
      </c>
      <c r="L12" s="431" t="e">
        <f>SEG!#REF!</f>
        <v>#REF!</v>
      </c>
    </row>
    <row r="13" spans="1:12" ht="16.5">
      <c r="A13" s="428" t="s">
        <v>336</v>
      </c>
      <c r="B13" s="432" t="s">
        <v>141</v>
      </c>
      <c r="C13" s="433"/>
      <c r="D13" s="431" t="e">
        <f>SEG!#REF!</f>
        <v>#REF!</v>
      </c>
      <c r="E13" s="431" t="e">
        <f>SEG!#REF!</f>
        <v>#REF!</v>
      </c>
      <c r="F13" s="431" t="e">
        <f>SEG!#REF!</f>
        <v>#REF!</v>
      </c>
      <c r="G13" s="431" t="e">
        <f>SEG!#REF!</f>
        <v>#REF!</v>
      </c>
      <c r="H13" s="431" t="e">
        <f>SEG!#REF!</f>
        <v>#REF!</v>
      </c>
      <c r="I13" s="431" t="e">
        <f>SEG!#REF!</f>
        <v>#REF!</v>
      </c>
      <c r="J13" s="431" t="e">
        <f>SEG!#REF!</f>
        <v>#REF!</v>
      </c>
      <c r="K13" s="431" t="e">
        <f>SEG!#REF!</f>
        <v>#REF!</v>
      </c>
      <c r="L13" s="431" t="e">
        <f>SEG!#REF!</f>
        <v>#REF!</v>
      </c>
    </row>
    <row r="14" spans="1:12" ht="16.5">
      <c r="A14" s="428" t="s">
        <v>336</v>
      </c>
      <c r="B14" s="432" t="s">
        <v>34</v>
      </c>
      <c r="C14" s="433"/>
      <c r="D14" s="431" t="e">
        <f>SEG!#REF!</f>
        <v>#REF!</v>
      </c>
      <c r="E14" s="431" t="e">
        <f>SEG!#REF!</f>
        <v>#REF!</v>
      </c>
      <c r="F14" s="431" t="e">
        <f>SEG!#REF!</f>
        <v>#REF!</v>
      </c>
      <c r="G14" s="431" t="e">
        <f>SEG!#REF!</f>
        <v>#REF!</v>
      </c>
      <c r="H14" s="431" t="e">
        <f>SEG!#REF!</f>
        <v>#REF!</v>
      </c>
      <c r="I14" s="431" t="e">
        <f>SEG!#REF!</f>
        <v>#REF!</v>
      </c>
      <c r="J14" s="431" t="e">
        <f>SEG!#REF!</f>
        <v>#REF!</v>
      </c>
      <c r="K14" s="431" t="e">
        <f>SEG!#REF!</f>
        <v>#REF!</v>
      </c>
      <c r="L14" s="431" t="e">
        <f>SEG!#REF!</f>
        <v>#REF!</v>
      </c>
    </row>
    <row r="15" spans="1:12" ht="16.5">
      <c r="A15" s="428" t="s">
        <v>336</v>
      </c>
      <c r="B15" s="432" t="s">
        <v>225</v>
      </c>
      <c r="C15" s="433"/>
      <c r="D15" s="431" t="e">
        <f>SEG!#REF!</f>
        <v>#REF!</v>
      </c>
      <c r="E15" s="431" t="e">
        <f>SEG!#REF!</f>
        <v>#REF!</v>
      </c>
      <c r="F15" s="431" t="e">
        <f>SEG!#REF!</f>
        <v>#REF!</v>
      </c>
      <c r="G15" s="431" t="e">
        <f>SEG!#REF!</f>
        <v>#REF!</v>
      </c>
      <c r="H15" s="431" t="e">
        <f>SEG!#REF!</f>
        <v>#REF!</v>
      </c>
      <c r="I15" s="431" t="e">
        <f>SEG!#REF!</f>
        <v>#REF!</v>
      </c>
      <c r="J15" s="431" t="e">
        <f>SEG!#REF!</f>
        <v>#REF!</v>
      </c>
      <c r="K15" s="431" t="e">
        <f>SEG!#REF!</f>
        <v>#REF!</v>
      </c>
      <c r="L15" s="431" t="e">
        <f>SEG!#REF!</f>
        <v>#REF!</v>
      </c>
    </row>
    <row r="16" spans="1:12" ht="16.5">
      <c r="A16" s="428" t="s">
        <v>336</v>
      </c>
      <c r="B16" s="434" t="s">
        <v>193</v>
      </c>
      <c r="C16" s="435"/>
      <c r="D16" s="431" t="e">
        <f>SEG!#REF!</f>
        <v>#REF!</v>
      </c>
      <c r="E16" s="431" t="e">
        <f>SEG!#REF!</f>
        <v>#REF!</v>
      </c>
      <c r="F16" s="431" t="e">
        <f>SEG!#REF!</f>
        <v>#REF!</v>
      </c>
      <c r="G16" s="431" t="e">
        <f>SEG!#REF!</f>
        <v>#REF!</v>
      </c>
      <c r="H16" s="431" t="e">
        <f>SEG!#REF!</f>
        <v>#REF!</v>
      </c>
      <c r="I16" s="431" t="e">
        <f>SEG!#REF!</f>
        <v>#REF!</v>
      </c>
      <c r="J16" s="431" t="e">
        <f>SEG!#REF!</f>
        <v>#REF!</v>
      </c>
      <c r="K16" s="431" t="e">
        <f>SEG!#REF!</f>
        <v>#REF!</v>
      </c>
      <c r="L16" s="431" t="e">
        <f>SEG!#REF!</f>
        <v>#REF!</v>
      </c>
    </row>
    <row r="17" spans="1:12" ht="16.5">
      <c r="A17" s="437" t="s">
        <v>331</v>
      </c>
      <c r="B17" s="425" t="s">
        <v>149</v>
      </c>
      <c r="C17" s="426"/>
      <c r="D17" s="438" t="e">
        <f>SEG!#REF!</f>
        <v>#REF!</v>
      </c>
      <c r="E17" s="438" t="e">
        <f>SEG!#REF!</f>
        <v>#REF!</v>
      </c>
      <c r="F17" s="438" t="e">
        <f>SEG!#REF!</f>
        <v>#REF!</v>
      </c>
      <c r="G17" s="438" t="e">
        <f>SEG!#REF!</f>
        <v>#REF!</v>
      </c>
      <c r="H17" s="438" t="e">
        <f>SEG!#REF!</f>
        <v>#REF!</v>
      </c>
      <c r="I17" s="438" t="e">
        <f>SEG!#REF!</f>
        <v>#REF!</v>
      </c>
      <c r="J17" s="438" t="e">
        <f>SEG!#REF!</f>
        <v>#REF!</v>
      </c>
      <c r="K17" s="438" t="e">
        <f>SEG!#REF!</f>
        <v>#REF!</v>
      </c>
      <c r="L17" s="438" t="e">
        <f>SEG!#REF!</f>
        <v>#REF!</v>
      </c>
    </row>
    <row r="18" spans="1:12" ht="16.5">
      <c r="A18" s="428" t="s">
        <v>336</v>
      </c>
      <c r="B18" s="439" t="s">
        <v>188</v>
      </c>
      <c r="C18" s="440"/>
      <c r="D18" s="436" t="e">
        <f>SEG!#REF!</f>
        <v>#REF!</v>
      </c>
      <c r="E18" s="436" t="e">
        <f>SEG!#REF!</f>
        <v>#REF!</v>
      </c>
      <c r="F18" s="436" t="e">
        <f>SEG!#REF!</f>
        <v>#REF!</v>
      </c>
      <c r="G18" s="436" t="e">
        <f>SEG!#REF!</f>
        <v>#REF!</v>
      </c>
      <c r="H18" s="436" t="e">
        <f>SEG!#REF!</f>
        <v>#REF!</v>
      </c>
      <c r="I18" s="436" t="e">
        <f>SEG!#REF!</f>
        <v>#REF!</v>
      </c>
      <c r="J18" s="436" t="e">
        <f>SEG!#REF!</f>
        <v>#REF!</v>
      </c>
      <c r="K18" s="436" t="e">
        <f>SEG!#REF!</f>
        <v>#REF!</v>
      </c>
      <c r="L18" s="436" t="e">
        <f>SEG!#REF!</f>
        <v>#REF!</v>
      </c>
    </row>
    <row r="19" spans="1:12" ht="16.5">
      <c r="A19" s="441" t="s">
        <v>456</v>
      </c>
      <c r="B19" s="442" t="s">
        <v>150</v>
      </c>
      <c r="C19" s="443"/>
      <c r="D19" s="444" t="e">
        <f>SEG!#REF!</f>
        <v>#REF!</v>
      </c>
      <c r="E19" s="444" t="e">
        <f>SEG!#REF!</f>
        <v>#REF!</v>
      </c>
      <c r="F19" s="444" t="e">
        <f>SEG!#REF!</f>
        <v>#REF!</v>
      </c>
      <c r="G19" s="444" t="e">
        <f>SEG!#REF!</f>
        <v>#REF!</v>
      </c>
      <c r="H19" s="444" t="e">
        <f>SEG!#REF!</f>
        <v>#REF!</v>
      </c>
      <c r="I19" s="444" t="e">
        <f>SEG!#REF!</f>
        <v>#REF!</v>
      </c>
      <c r="J19" s="444" t="e">
        <f>SEG!#REF!</f>
        <v>#REF!</v>
      </c>
      <c r="K19" s="444" t="e">
        <f>SEG!#REF!</f>
        <v>#REF!</v>
      </c>
      <c r="L19" s="444" t="e">
        <f>SEG!#REF!</f>
        <v>#REF!</v>
      </c>
    </row>
    <row r="20" spans="1:12" ht="16.5">
      <c r="A20" s="428" t="s">
        <v>457</v>
      </c>
      <c r="B20" s="445" t="s">
        <v>591</v>
      </c>
      <c r="C20" s="446"/>
      <c r="D20" s="447" t="e">
        <f>SEG!#REF!</f>
        <v>#REF!</v>
      </c>
      <c r="E20" s="447" t="e">
        <f>SEG!#REF!</f>
        <v>#REF!</v>
      </c>
      <c r="F20" s="447" t="e">
        <f>SEG!#REF!</f>
        <v>#REF!</v>
      </c>
      <c r="G20" s="447" t="e">
        <f>SEG!#REF!</f>
        <v>#REF!</v>
      </c>
      <c r="H20" s="447" t="e">
        <f>SEG!#REF!</f>
        <v>#REF!</v>
      </c>
      <c r="I20" s="447" t="e">
        <f>SEG!#REF!</f>
        <v>#REF!</v>
      </c>
      <c r="J20" s="447" t="e">
        <f>SEG!#REF!</f>
        <v>#REF!</v>
      </c>
      <c r="K20" s="447" t="e">
        <f>SEG!#REF!</f>
        <v>#REF!</v>
      </c>
      <c r="L20" s="447" t="e">
        <f>SEG!#REF!</f>
        <v>#REF!</v>
      </c>
    </row>
    <row r="21" spans="1:12" ht="16.5">
      <c r="A21" s="424" t="s">
        <v>364</v>
      </c>
      <c r="B21" s="448" t="s">
        <v>124</v>
      </c>
      <c r="C21" s="449"/>
      <c r="D21" s="450"/>
      <c r="E21" s="450"/>
      <c r="F21" s="450"/>
      <c r="G21" s="450"/>
      <c r="H21" s="450"/>
      <c r="I21" s="450"/>
      <c r="J21" s="450"/>
      <c r="K21" s="450"/>
      <c r="L21" s="450"/>
    </row>
    <row r="22" spans="1:12" ht="16.5">
      <c r="A22" s="424" t="s">
        <v>364</v>
      </c>
      <c r="B22" s="385">
        <v>2013</v>
      </c>
      <c r="C22" s="449"/>
      <c r="D22" s="450"/>
      <c r="E22" s="450"/>
      <c r="F22" s="450"/>
      <c r="G22" s="450"/>
      <c r="H22" s="450"/>
      <c r="I22" s="450"/>
      <c r="J22" s="450"/>
      <c r="K22" s="450"/>
      <c r="L22" s="450"/>
    </row>
    <row r="23" spans="1:12" ht="16.5">
      <c r="A23" s="428" t="s">
        <v>336</v>
      </c>
      <c r="B23" s="429" t="s">
        <v>175</v>
      </c>
      <c r="C23" s="430"/>
      <c r="D23" s="431" t="e">
        <f>SEG!#REF!</f>
        <v>#REF!</v>
      </c>
      <c r="E23" s="431" t="e">
        <f>SEG!#REF!</f>
        <v>#REF!</v>
      </c>
      <c r="F23" s="431" t="e">
        <f>SEG!#REF!</f>
        <v>#REF!</v>
      </c>
      <c r="G23" s="431" t="e">
        <f>SEG!#REF!</f>
        <v>#REF!</v>
      </c>
      <c r="H23" s="431" t="e">
        <f>SEG!#REF!</f>
        <v>#REF!</v>
      </c>
      <c r="I23" s="431" t="e">
        <f>SEG!#REF!</f>
        <v>#REF!</v>
      </c>
      <c r="J23" s="431" t="e">
        <f>SEG!#REF!</f>
        <v>#REF!</v>
      </c>
      <c r="K23" s="431" t="e">
        <f>SEG!#REF!</f>
        <v>#REF!</v>
      </c>
      <c r="L23" s="431" t="e">
        <f>SEG!#REF!</f>
        <v>#REF!</v>
      </c>
    </row>
    <row r="24" spans="1:12" ht="16.5">
      <c r="A24" s="428" t="s">
        <v>336</v>
      </c>
      <c r="B24" s="429" t="s">
        <v>153</v>
      </c>
      <c r="C24" s="430"/>
      <c r="D24" s="431" t="e">
        <f>SEG!#REF!</f>
        <v>#REF!</v>
      </c>
      <c r="E24" s="431" t="e">
        <f>SEG!#REF!</f>
        <v>#REF!</v>
      </c>
      <c r="F24" s="431" t="e">
        <f>SEG!#REF!</f>
        <v>#REF!</v>
      </c>
      <c r="G24" s="431" t="e">
        <f>SEG!#REF!</f>
        <v>#REF!</v>
      </c>
      <c r="H24" s="431" t="e">
        <f>SEG!#REF!</f>
        <v>#REF!</v>
      </c>
      <c r="I24" s="431" t="e">
        <f>SEG!#REF!</f>
        <v>#REF!</v>
      </c>
      <c r="J24" s="431" t="e">
        <f>SEG!#REF!</f>
        <v>#REF!</v>
      </c>
      <c r="K24" s="431" t="e">
        <f>SEG!#REF!</f>
        <v>#REF!</v>
      </c>
      <c r="L24" s="431" t="e">
        <f>SEG!#REF!</f>
        <v>#REF!</v>
      </c>
    </row>
    <row r="25" spans="1:12" ht="16.5">
      <c r="A25" s="428" t="s">
        <v>336</v>
      </c>
      <c r="B25" s="439" t="s">
        <v>154</v>
      </c>
      <c r="C25" s="440"/>
      <c r="D25" s="431" t="e">
        <f>SEG!#REF!</f>
        <v>#REF!</v>
      </c>
      <c r="E25" s="431" t="e">
        <f>SEG!#REF!</f>
        <v>#REF!</v>
      </c>
      <c r="F25" s="431" t="e">
        <f>SEG!#REF!</f>
        <v>#REF!</v>
      </c>
      <c r="G25" s="431" t="e">
        <f>SEG!#REF!</f>
        <v>#REF!</v>
      </c>
      <c r="H25" s="431" t="e">
        <f>SEG!#REF!</f>
        <v>#REF!</v>
      </c>
      <c r="I25" s="431" t="e">
        <f>SEG!#REF!</f>
        <v>#REF!</v>
      </c>
      <c r="J25" s="431" t="e">
        <f>SEG!#REF!</f>
        <v>#REF!</v>
      </c>
      <c r="K25" s="431" t="e">
        <f>SEG!#REF!</f>
        <v>#REF!</v>
      </c>
      <c r="L25" s="431" t="e">
        <f>SEG!#REF!</f>
        <v>#REF!</v>
      </c>
    </row>
    <row r="26" spans="1:12" ht="16.5">
      <c r="A26" s="437" t="s">
        <v>331</v>
      </c>
      <c r="B26" s="448" t="s">
        <v>125</v>
      </c>
      <c r="C26" s="449"/>
      <c r="D26" s="438" t="e">
        <f>SEG!#REF!</f>
        <v>#REF!</v>
      </c>
      <c r="E26" s="438" t="e">
        <f>SEG!#REF!</f>
        <v>#REF!</v>
      </c>
      <c r="F26" s="438" t="e">
        <f>SEG!#REF!</f>
        <v>#REF!</v>
      </c>
      <c r="G26" s="438" t="e">
        <f>SEG!#REF!</f>
        <v>#REF!</v>
      </c>
      <c r="H26" s="438" t="e">
        <f>SEG!#REF!</f>
        <v>#REF!</v>
      </c>
      <c r="I26" s="438" t="e">
        <f>SEG!#REF!</f>
        <v>#REF!</v>
      </c>
      <c r="J26" s="438" t="e">
        <f>SEG!#REF!</f>
        <v>#REF!</v>
      </c>
      <c r="K26" s="438" t="e">
        <f>SEG!#REF!</f>
        <v>#REF!</v>
      </c>
      <c r="L26" s="438" t="e">
        <f>SEG!#REF!</f>
        <v>#REF!</v>
      </c>
    </row>
    <row r="27" spans="1:12" ht="16.5">
      <c r="A27" s="428" t="s">
        <v>336</v>
      </c>
      <c r="B27" s="429" t="s">
        <v>136</v>
      </c>
      <c r="C27" s="430"/>
      <c r="D27" s="431" t="e">
        <f>SEG!#REF!</f>
        <v>#REF!</v>
      </c>
      <c r="E27" s="431" t="e">
        <f>SEG!#REF!</f>
        <v>#REF!</v>
      </c>
      <c r="F27" s="431" t="e">
        <f>SEG!#REF!</f>
        <v>#REF!</v>
      </c>
      <c r="G27" s="431" t="e">
        <f>SEG!#REF!</f>
        <v>#REF!</v>
      </c>
      <c r="H27" s="431" t="e">
        <f>SEG!#REF!</f>
        <v>#REF!</v>
      </c>
      <c r="I27" s="431" t="e">
        <f>SEG!#REF!</f>
        <v>#REF!</v>
      </c>
      <c r="J27" s="431" t="e">
        <f>SEG!#REF!</f>
        <v>#REF!</v>
      </c>
      <c r="K27" s="431" t="e">
        <f>SEG!#REF!</f>
        <v>#REF!</v>
      </c>
      <c r="L27" s="431" t="e">
        <f>SEG!#REF!</f>
        <v>#REF!</v>
      </c>
    </row>
    <row r="28" spans="1:12" ht="16.5">
      <c r="A28" s="428" t="s">
        <v>336</v>
      </c>
      <c r="B28" s="429" t="s">
        <v>171</v>
      </c>
      <c r="C28" s="430"/>
      <c r="D28" s="431" t="e">
        <f>SEG!#REF!</f>
        <v>#REF!</v>
      </c>
      <c r="E28" s="431" t="e">
        <f>SEG!#REF!</f>
        <v>#REF!</v>
      </c>
      <c r="F28" s="431" t="e">
        <f>SEG!#REF!</f>
        <v>#REF!</v>
      </c>
      <c r="G28" s="431" t="e">
        <f>SEG!#REF!</f>
        <v>#REF!</v>
      </c>
      <c r="H28" s="431" t="e">
        <f>SEG!#REF!</f>
        <v>#REF!</v>
      </c>
      <c r="I28" s="431" t="e">
        <f>SEG!#REF!</f>
        <v>#REF!</v>
      </c>
      <c r="J28" s="431" t="e">
        <f>SEG!#REF!</f>
        <v>#REF!</v>
      </c>
      <c r="K28" s="431" t="e">
        <f>SEG!#REF!</f>
        <v>#REF!</v>
      </c>
      <c r="L28" s="431" t="e">
        <f>SEG!#REF!</f>
        <v>#REF!</v>
      </c>
    </row>
    <row r="29" spans="1:12" ht="16.5">
      <c r="A29" s="428" t="s">
        <v>336</v>
      </c>
      <c r="B29" s="439" t="s">
        <v>142</v>
      </c>
      <c r="C29" s="430"/>
      <c r="D29" s="431" t="e">
        <f>SEG!#REF!</f>
        <v>#REF!</v>
      </c>
      <c r="E29" s="431" t="e">
        <f>SEG!#REF!</f>
        <v>#REF!</v>
      </c>
      <c r="F29" s="431" t="e">
        <f>SEG!#REF!</f>
        <v>#REF!</v>
      </c>
      <c r="G29" s="431" t="e">
        <f>SEG!#REF!</f>
        <v>#REF!</v>
      </c>
      <c r="H29" s="431" t="e">
        <f>SEG!#REF!</f>
        <v>#REF!</v>
      </c>
      <c r="I29" s="431" t="e">
        <f>SEG!#REF!</f>
        <v>#REF!</v>
      </c>
      <c r="J29" s="431" t="e">
        <f>SEG!#REF!</f>
        <v>#REF!</v>
      </c>
      <c r="K29" s="431" t="e">
        <f>SEG!#REF!</f>
        <v>#REF!</v>
      </c>
      <c r="L29" s="431" t="e">
        <f>SEG!#REF!</f>
        <v>#REF!</v>
      </c>
    </row>
    <row r="30" spans="1:12" ht="16.5">
      <c r="A30" s="441" t="s">
        <v>456</v>
      </c>
      <c r="B30" s="442" t="s">
        <v>126</v>
      </c>
      <c r="C30" s="443"/>
      <c r="D30" s="451" t="e">
        <f>SEG!#REF!</f>
        <v>#REF!</v>
      </c>
      <c r="E30" s="451" t="e">
        <f>SEG!#REF!</f>
        <v>#REF!</v>
      </c>
      <c r="F30" s="451" t="e">
        <f>SEG!#REF!</f>
        <v>#REF!</v>
      </c>
      <c r="G30" s="451" t="e">
        <f>SEG!#REF!</f>
        <v>#REF!</v>
      </c>
      <c r="H30" s="451" t="e">
        <f>SEG!#REF!</f>
        <v>#REF!</v>
      </c>
      <c r="I30" s="451" t="e">
        <f>SEG!#REF!</f>
        <v>#REF!</v>
      </c>
      <c r="J30" s="451" t="e">
        <f>SEG!#REF!</f>
        <v>#REF!</v>
      </c>
      <c r="K30" s="451" t="e">
        <f>SEG!#REF!</f>
        <v>#REF!</v>
      </c>
      <c r="L30" s="451" t="e">
        <f>SEG!#REF!</f>
        <v>#REF!</v>
      </c>
    </row>
    <row r="31" spans="1:12" ht="16.5">
      <c r="A31" s="452" t="s">
        <v>459</v>
      </c>
      <c r="B31" s="453" t="s">
        <v>103</v>
      </c>
      <c r="C31" s="454"/>
      <c r="D31" s="455" t="e">
        <f>SEG!#REF!</f>
        <v>#REF!</v>
      </c>
      <c r="E31" s="455" t="e">
        <f>SEG!#REF!</f>
        <v>#REF!</v>
      </c>
      <c r="F31" s="455" t="e">
        <f>SEG!#REF!</f>
        <v>#REF!</v>
      </c>
      <c r="G31" s="455" t="e">
        <f>SEG!#REF!</f>
        <v>#REF!</v>
      </c>
      <c r="H31" s="455" t="e">
        <f>SEG!#REF!</f>
        <v>#REF!</v>
      </c>
      <c r="I31" s="455" t="e">
        <f>SEG!#REF!</f>
        <v>#REF!</v>
      </c>
      <c r="J31" s="455" t="e">
        <f>SEG!#REF!</f>
        <v>#REF!</v>
      </c>
      <c r="K31" s="455" t="e">
        <f>SEG!#REF!</f>
        <v>#REF!</v>
      </c>
      <c r="L31" s="455" t="e">
        <f>SEG!#REF!</f>
        <v>#REF!</v>
      </c>
    </row>
    <row r="32" ht="15">
      <c r="L32" s="414" t="s">
        <v>370</v>
      </c>
    </row>
    <row r="33" ht="15">
      <c r="D33" s="703" t="s">
        <v>635</v>
      </c>
    </row>
    <row r="34" spans="4:12" ht="15">
      <c r="D34" s="694" t="e">
        <f>ROUND(D10,0)</f>
        <v>#REF!</v>
      </c>
      <c r="E34" s="695" t="e">
        <f aca="true" t="shared" si="0" ref="E34:L34">ROUND(E10,0)</f>
        <v>#REF!</v>
      </c>
      <c r="F34" s="695" t="e">
        <f t="shared" si="0"/>
        <v>#REF!</v>
      </c>
      <c r="G34" s="695" t="e">
        <f t="shared" si="0"/>
        <v>#REF!</v>
      </c>
      <c r="H34" s="695" t="e">
        <f t="shared" si="0"/>
        <v>#REF!</v>
      </c>
      <c r="I34" s="695" t="e">
        <f t="shared" si="0"/>
        <v>#REF!</v>
      </c>
      <c r="J34" s="695" t="e">
        <f t="shared" si="0"/>
        <v>#REF!</v>
      </c>
      <c r="K34" s="695" t="e">
        <f t="shared" si="0"/>
        <v>#REF!</v>
      </c>
      <c r="L34" s="696" t="e">
        <f t="shared" si="0"/>
        <v>#REF!</v>
      </c>
    </row>
    <row r="35" spans="4:12" ht="15">
      <c r="D35" s="697" t="e">
        <f aca="true" t="shared" si="1" ref="D35:L55">ROUND(D11,0)</f>
        <v>#REF!</v>
      </c>
      <c r="E35" s="698" t="e">
        <f t="shared" si="1"/>
        <v>#REF!</v>
      </c>
      <c r="F35" s="698" t="e">
        <f t="shared" si="1"/>
        <v>#REF!</v>
      </c>
      <c r="G35" s="698" t="e">
        <f t="shared" si="1"/>
        <v>#REF!</v>
      </c>
      <c r="H35" s="698" t="e">
        <f t="shared" si="1"/>
        <v>#REF!</v>
      </c>
      <c r="I35" s="698" t="e">
        <f t="shared" si="1"/>
        <v>#REF!</v>
      </c>
      <c r="J35" s="698" t="e">
        <f t="shared" si="1"/>
        <v>#REF!</v>
      </c>
      <c r="K35" s="698" t="e">
        <f t="shared" si="1"/>
        <v>#REF!</v>
      </c>
      <c r="L35" s="699" t="e">
        <f t="shared" si="1"/>
        <v>#REF!</v>
      </c>
    </row>
    <row r="36" spans="4:12" ht="15">
      <c r="D36" s="697" t="e">
        <f t="shared" si="1"/>
        <v>#REF!</v>
      </c>
      <c r="E36" s="698" t="e">
        <f t="shared" si="1"/>
        <v>#REF!</v>
      </c>
      <c r="F36" s="698" t="e">
        <f t="shared" si="1"/>
        <v>#REF!</v>
      </c>
      <c r="G36" s="698" t="e">
        <f t="shared" si="1"/>
        <v>#REF!</v>
      </c>
      <c r="H36" s="698" t="e">
        <f t="shared" si="1"/>
        <v>#REF!</v>
      </c>
      <c r="I36" s="698" t="e">
        <f t="shared" si="1"/>
        <v>#REF!</v>
      </c>
      <c r="J36" s="698" t="e">
        <f t="shared" si="1"/>
        <v>#REF!</v>
      </c>
      <c r="K36" s="698" t="e">
        <f t="shared" si="1"/>
        <v>#REF!</v>
      </c>
      <c r="L36" s="699" t="e">
        <f t="shared" si="1"/>
        <v>#REF!</v>
      </c>
    </row>
    <row r="37" spans="4:12" ht="15">
      <c r="D37" s="697" t="e">
        <f t="shared" si="1"/>
        <v>#REF!</v>
      </c>
      <c r="E37" s="698" t="e">
        <f t="shared" si="1"/>
        <v>#REF!</v>
      </c>
      <c r="F37" s="698" t="e">
        <f t="shared" si="1"/>
        <v>#REF!</v>
      </c>
      <c r="G37" s="698" t="e">
        <f t="shared" si="1"/>
        <v>#REF!</v>
      </c>
      <c r="H37" s="698" t="e">
        <f t="shared" si="1"/>
        <v>#REF!</v>
      </c>
      <c r="I37" s="698" t="e">
        <f t="shared" si="1"/>
        <v>#REF!</v>
      </c>
      <c r="J37" s="698" t="e">
        <f t="shared" si="1"/>
        <v>#REF!</v>
      </c>
      <c r="K37" s="698" t="e">
        <f t="shared" si="1"/>
        <v>#REF!</v>
      </c>
      <c r="L37" s="699" t="e">
        <f t="shared" si="1"/>
        <v>#REF!</v>
      </c>
    </row>
    <row r="38" spans="4:12" ht="15">
      <c r="D38" s="697" t="e">
        <f t="shared" si="1"/>
        <v>#REF!</v>
      </c>
      <c r="E38" s="698" t="e">
        <f t="shared" si="1"/>
        <v>#REF!</v>
      </c>
      <c r="F38" s="698" t="e">
        <f t="shared" si="1"/>
        <v>#REF!</v>
      </c>
      <c r="G38" s="698" t="e">
        <f t="shared" si="1"/>
        <v>#REF!</v>
      </c>
      <c r="H38" s="698" t="e">
        <f t="shared" si="1"/>
        <v>#REF!</v>
      </c>
      <c r="I38" s="698" t="e">
        <f t="shared" si="1"/>
        <v>#REF!</v>
      </c>
      <c r="J38" s="698" t="e">
        <f t="shared" si="1"/>
        <v>#REF!</v>
      </c>
      <c r="K38" s="698" t="e">
        <f t="shared" si="1"/>
        <v>#REF!</v>
      </c>
      <c r="L38" s="699" t="e">
        <f t="shared" si="1"/>
        <v>#REF!</v>
      </c>
    </row>
    <row r="39" spans="4:12" ht="15">
      <c r="D39" s="697" t="e">
        <f t="shared" si="1"/>
        <v>#REF!</v>
      </c>
      <c r="E39" s="698" t="e">
        <f t="shared" si="1"/>
        <v>#REF!</v>
      </c>
      <c r="F39" s="698" t="e">
        <f t="shared" si="1"/>
        <v>#REF!</v>
      </c>
      <c r="G39" s="698" t="e">
        <f t="shared" si="1"/>
        <v>#REF!</v>
      </c>
      <c r="H39" s="698" t="e">
        <f t="shared" si="1"/>
        <v>#REF!</v>
      </c>
      <c r="I39" s="698" t="e">
        <f t="shared" si="1"/>
        <v>#REF!</v>
      </c>
      <c r="J39" s="698" t="e">
        <f t="shared" si="1"/>
        <v>#REF!</v>
      </c>
      <c r="K39" s="698" t="e">
        <f t="shared" si="1"/>
        <v>#REF!</v>
      </c>
      <c r="L39" s="699" t="e">
        <f t="shared" si="1"/>
        <v>#REF!</v>
      </c>
    </row>
    <row r="40" spans="4:12" ht="15">
      <c r="D40" s="697" t="e">
        <f t="shared" si="1"/>
        <v>#REF!</v>
      </c>
      <c r="E40" s="698" t="e">
        <f t="shared" si="1"/>
        <v>#REF!</v>
      </c>
      <c r="F40" s="698" t="e">
        <f t="shared" si="1"/>
        <v>#REF!</v>
      </c>
      <c r="G40" s="698" t="e">
        <f t="shared" si="1"/>
        <v>#REF!</v>
      </c>
      <c r="H40" s="698" t="e">
        <f t="shared" si="1"/>
        <v>#REF!</v>
      </c>
      <c r="I40" s="698" t="e">
        <f t="shared" si="1"/>
        <v>#REF!</v>
      </c>
      <c r="J40" s="698" t="e">
        <f t="shared" si="1"/>
        <v>#REF!</v>
      </c>
      <c r="K40" s="698" t="e">
        <f t="shared" si="1"/>
        <v>#REF!</v>
      </c>
      <c r="L40" s="699" t="e">
        <f t="shared" si="1"/>
        <v>#REF!</v>
      </c>
    </row>
    <row r="41" spans="4:12" ht="15">
      <c r="D41" s="697" t="e">
        <f t="shared" si="1"/>
        <v>#REF!</v>
      </c>
      <c r="E41" s="698" t="e">
        <f t="shared" si="1"/>
        <v>#REF!</v>
      </c>
      <c r="F41" s="698" t="e">
        <f t="shared" si="1"/>
        <v>#REF!</v>
      </c>
      <c r="G41" s="698" t="e">
        <f t="shared" si="1"/>
        <v>#REF!</v>
      </c>
      <c r="H41" s="698" t="e">
        <f t="shared" si="1"/>
        <v>#REF!</v>
      </c>
      <c r="I41" s="698" t="e">
        <f t="shared" si="1"/>
        <v>#REF!</v>
      </c>
      <c r="J41" s="698" t="e">
        <f t="shared" si="1"/>
        <v>#REF!</v>
      </c>
      <c r="K41" s="698" t="e">
        <f t="shared" si="1"/>
        <v>#REF!</v>
      </c>
      <c r="L41" s="699" t="e">
        <f t="shared" si="1"/>
        <v>#REF!</v>
      </c>
    </row>
    <row r="42" spans="4:12" ht="15">
      <c r="D42" s="697" t="e">
        <f t="shared" si="1"/>
        <v>#REF!</v>
      </c>
      <c r="E42" s="698" t="e">
        <f t="shared" si="1"/>
        <v>#REF!</v>
      </c>
      <c r="F42" s="698" t="e">
        <f t="shared" si="1"/>
        <v>#REF!</v>
      </c>
      <c r="G42" s="698" t="e">
        <f t="shared" si="1"/>
        <v>#REF!</v>
      </c>
      <c r="H42" s="698" t="e">
        <f t="shared" si="1"/>
        <v>#REF!</v>
      </c>
      <c r="I42" s="698" t="e">
        <f t="shared" si="1"/>
        <v>#REF!</v>
      </c>
      <c r="J42" s="698" t="e">
        <f t="shared" si="1"/>
        <v>#REF!</v>
      </c>
      <c r="K42" s="698" t="e">
        <f t="shared" si="1"/>
        <v>#REF!</v>
      </c>
      <c r="L42" s="699" t="e">
        <f t="shared" si="1"/>
        <v>#REF!</v>
      </c>
    </row>
    <row r="43" spans="4:12" ht="15">
      <c r="D43" s="697" t="e">
        <f t="shared" si="1"/>
        <v>#REF!</v>
      </c>
      <c r="E43" s="698" t="e">
        <f t="shared" si="1"/>
        <v>#REF!</v>
      </c>
      <c r="F43" s="698" t="e">
        <f t="shared" si="1"/>
        <v>#REF!</v>
      </c>
      <c r="G43" s="698" t="e">
        <f t="shared" si="1"/>
        <v>#REF!</v>
      </c>
      <c r="H43" s="698" t="e">
        <f t="shared" si="1"/>
        <v>#REF!</v>
      </c>
      <c r="I43" s="698" t="e">
        <f t="shared" si="1"/>
        <v>#REF!</v>
      </c>
      <c r="J43" s="698" t="e">
        <f t="shared" si="1"/>
        <v>#REF!</v>
      </c>
      <c r="K43" s="698" t="e">
        <f t="shared" si="1"/>
        <v>#REF!</v>
      </c>
      <c r="L43" s="699" t="e">
        <f t="shared" si="1"/>
        <v>#REF!</v>
      </c>
    </row>
    <row r="44" spans="4:12" ht="15">
      <c r="D44" s="697" t="e">
        <f t="shared" si="1"/>
        <v>#REF!</v>
      </c>
      <c r="E44" s="698" t="e">
        <f t="shared" si="1"/>
        <v>#REF!</v>
      </c>
      <c r="F44" s="698" t="e">
        <f t="shared" si="1"/>
        <v>#REF!</v>
      </c>
      <c r="G44" s="698" t="e">
        <f t="shared" si="1"/>
        <v>#REF!</v>
      </c>
      <c r="H44" s="698" t="e">
        <f t="shared" si="1"/>
        <v>#REF!</v>
      </c>
      <c r="I44" s="698" t="e">
        <f t="shared" si="1"/>
        <v>#REF!</v>
      </c>
      <c r="J44" s="698" t="e">
        <f t="shared" si="1"/>
        <v>#REF!</v>
      </c>
      <c r="K44" s="698" t="e">
        <f t="shared" si="1"/>
        <v>#REF!</v>
      </c>
      <c r="L44" s="699" t="e">
        <f t="shared" si="1"/>
        <v>#REF!</v>
      </c>
    </row>
    <row r="45" spans="4:12" ht="15">
      <c r="D45" s="697">
        <f t="shared" si="1"/>
        <v>0</v>
      </c>
      <c r="E45" s="698">
        <f t="shared" si="1"/>
        <v>0</v>
      </c>
      <c r="F45" s="698">
        <f t="shared" si="1"/>
        <v>0</v>
      </c>
      <c r="G45" s="698">
        <f t="shared" si="1"/>
        <v>0</v>
      </c>
      <c r="H45" s="698">
        <f t="shared" si="1"/>
        <v>0</v>
      </c>
      <c r="I45" s="698">
        <f t="shared" si="1"/>
        <v>0</v>
      </c>
      <c r="J45" s="698">
        <f t="shared" si="1"/>
        <v>0</v>
      </c>
      <c r="K45" s="698">
        <f t="shared" si="1"/>
        <v>0</v>
      </c>
      <c r="L45" s="699">
        <f t="shared" si="1"/>
        <v>0</v>
      </c>
    </row>
    <row r="46" spans="4:12" ht="15">
      <c r="D46" s="697">
        <f t="shared" si="1"/>
        <v>0</v>
      </c>
      <c r="E46" s="698">
        <f t="shared" si="1"/>
        <v>0</v>
      </c>
      <c r="F46" s="698">
        <f t="shared" si="1"/>
        <v>0</v>
      </c>
      <c r="G46" s="698">
        <f t="shared" si="1"/>
        <v>0</v>
      </c>
      <c r="H46" s="698">
        <f t="shared" si="1"/>
        <v>0</v>
      </c>
      <c r="I46" s="698">
        <f t="shared" si="1"/>
        <v>0</v>
      </c>
      <c r="J46" s="698">
        <f t="shared" si="1"/>
        <v>0</v>
      </c>
      <c r="K46" s="698">
        <f t="shared" si="1"/>
        <v>0</v>
      </c>
      <c r="L46" s="699">
        <f t="shared" si="1"/>
        <v>0</v>
      </c>
    </row>
    <row r="47" spans="4:12" ht="15">
      <c r="D47" s="697" t="e">
        <f t="shared" si="1"/>
        <v>#REF!</v>
      </c>
      <c r="E47" s="698" t="e">
        <f t="shared" si="1"/>
        <v>#REF!</v>
      </c>
      <c r="F47" s="698" t="e">
        <f t="shared" si="1"/>
        <v>#REF!</v>
      </c>
      <c r="G47" s="698" t="e">
        <f t="shared" si="1"/>
        <v>#REF!</v>
      </c>
      <c r="H47" s="698" t="e">
        <f t="shared" si="1"/>
        <v>#REF!</v>
      </c>
      <c r="I47" s="698" t="e">
        <f t="shared" si="1"/>
        <v>#REF!</v>
      </c>
      <c r="J47" s="698" t="e">
        <f t="shared" si="1"/>
        <v>#REF!</v>
      </c>
      <c r="K47" s="698" t="e">
        <f t="shared" si="1"/>
        <v>#REF!</v>
      </c>
      <c r="L47" s="699" t="e">
        <f t="shared" si="1"/>
        <v>#REF!</v>
      </c>
    </row>
    <row r="48" spans="4:12" ht="15">
      <c r="D48" s="697" t="e">
        <f t="shared" si="1"/>
        <v>#REF!</v>
      </c>
      <c r="E48" s="698" t="e">
        <f t="shared" si="1"/>
        <v>#REF!</v>
      </c>
      <c r="F48" s="698" t="e">
        <f t="shared" si="1"/>
        <v>#REF!</v>
      </c>
      <c r="G48" s="698" t="e">
        <f t="shared" si="1"/>
        <v>#REF!</v>
      </c>
      <c r="H48" s="698" t="e">
        <f t="shared" si="1"/>
        <v>#REF!</v>
      </c>
      <c r="I48" s="698" t="e">
        <f t="shared" si="1"/>
        <v>#REF!</v>
      </c>
      <c r="J48" s="698" t="e">
        <f t="shared" si="1"/>
        <v>#REF!</v>
      </c>
      <c r="K48" s="698" t="e">
        <f t="shared" si="1"/>
        <v>#REF!</v>
      </c>
      <c r="L48" s="699" t="e">
        <f t="shared" si="1"/>
        <v>#REF!</v>
      </c>
    </row>
    <row r="49" spans="4:12" ht="15">
      <c r="D49" s="697" t="e">
        <f t="shared" si="1"/>
        <v>#REF!</v>
      </c>
      <c r="E49" s="698" t="e">
        <f t="shared" si="1"/>
        <v>#REF!</v>
      </c>
      <c r="F49" s="698" t="e">
        <f t="shared" si="1"/>
        <v>#REF!</v>
      </c>
      <c r="G49" s="698" t="e">
        <f t="shared" si="1"/>
        <v>#REF!</v>
      </c>
      <c r="H49" s="698" t="e">
        <f t="shared" si="1"/>
        <v>#REF!</v>
      </c>
      <c r="I49" s="698" t="e">
        <f t="shared" si="1"/>
        <v>#REF!</v>
      </c>
      <c r="J49" s="698" t="e">
        <f t="shared" si="1"/>
        <v>#REF!</v>
      </c>
      <c r="K49" s="698" t="e">
        <f t="shared" si="1"/>
        <v>#REF!</v>
      </c>
      <c r="L49" s="699" t="e">
        <f t="shared" si="1"/>
        <v>#REF!</v>
      </c>
    </row>
    <row r="50" spans="4:12" ht="15">
      <c r="D50" s="697" t="e">
        <f t="shared" si="1"/>
        <v>#REF!</v>
      </c>
      <c r="E50" s="698" t="e">
        <f t="shared" si="1"/>
        <v>#REF!</v>
      </c>
      <c r="F50" s="698" t="e">
        <f t="shared" si="1"/>
        <v>#REF!</v>
      </c>
      <c r="G50" s="698" t="e">
        <f t="shared" si="1"/>
        <v>#REF!</v>
      </c>
      <c r="H50" s="698" t="e">
        <f t="shared" si="1"/>
        <v>#REF!</v>
      </c>
      <c r="I50" s="698" t="e">
        <f t="shared" si="1"/>
        <v>#REF!</v>
      </c>
      <c r="J50" s="698" t="e">
        <f t="shared" si="1"/>
        <v>#REF!</v>
      </c>
      <c r="K50" s="698" t="e">
        <f t="shared" si="1"/>
        <v>#REF!</v>
      </c>
      <c r="L50" s="699" t="e">
        <f t="shared" si="1"/>
        <v>#REF!</v>
      </c>
    </row>
    <row r="51" spans="4:12" ht="15">
      <c r="D51" s="697" t="e">
        <f t="shared" si="1"/>
        <v>#REF!</v>
      </c>
      <c r="E51" s="698" t="e">
        <f t="shared" si="1"/>
        <v>#REF!</v>
      </c>
      <c r="F51" s="698" t="e">
        <f t="shared" si="1"/>
        <v>#REF!</v>
      </c>
      <c r="G51" s="698" t="e">
        <f t="shared" si="1"/>
        <v>#REF!</v>
      </c>
      <c r="H51" s="698" t="e">
        <f t="shared" si="1"/>
        <v>#REF!</v>
      </c>
      <c r="I51" s="698" t="e">
        <f t="shared" si="1"/>
        <v>#REF!</v>
      </c>
      <c r="J51" s="698" t="e">
        <f t="shared" si="1"/>
        <v>#REF!</v>
      </c>
      <c r="K51" s="698" t="e">
        <f t="shared" si="1"/>
        <v>#REF!</v>
      </c>
      <c r="L51" s="699" t="e">
        <f t="shared" si="1"/>
        <v>#REF!</v>
      </c>
    </row>
    <row r="52" spans="4:12" ht="15">
      <c r="D52" s="697" t="e">
        <f t="shared" si="1"/>
        <v>#REF!</v>
      </c>
      <c r="E52" s="698" t="e">
        <f t="shared" si="1"/>
        <v>#REF!</v>
      </c>
      <c r="F52" s="698" t="e">
        <f t="shared" si="1"/>
        <v>#REF!</v>
      </c>
      <c r="G52" s="698" t="e">
        <f t="shared" si="1"/>
        <v>#REF!</v>
      </c>
      <c r="H52" s="698" t="e">
        <f t="shared" si="1"/>
        <v>#REF!</v>
      </c>
      <c r="I52" s="698" t="e">
        <f t="shared" si="1"/>
        <v>#REF!</v>
      </c>
      <c r="J52" s="698" t="e">
        <f t="shared" si="1"/>
        <v>#REF!</v>
      </c>
      <c r="K52" s="698" t="e">
        <f t="shared" si="1"/>
        <v>#REF!</v>
      </c>
      <c r="L52" s="699" t="e">
        <f t="shared" si="1"/>
        <v>#REF!</v>
      </c>
    </row>
    <row r="53" spans="4:12" ht="15">
      <c r="D53" s="697" t="e">
        <f t="shared" si="1"/>
        <v>#REF!</v>
      </c>
      <c r="E53" s="698" t="e">
        <f t="shared" si="1"/>
        <v>#REF!</v>
      </c>
      <c r="F53" s="698" t="e">
        <f t="shared" si="1"/>
        <v>#REF!</v>
      </c>
      <c r="G53" s="698" t="e">
        <f t="shared" si="1"/>
        <v>#REF!</v>
      </c>
      <c r="H53" s="698" t="e">
        <f t="shared" si="1"/>
        <v>#REF!</v>
      </c>
      <c r="I53" s="698" t="e">
        <f t="shared" si="1"/>
        <v>#REF!</v>
      </c>
      <c r="J53" s="698" t="e">
        <f t="shared" si="1"/>
        <v>#REF!</v>
      </c>
      <c r="K53" s="698" t="e">
        <f t="shared" si="1"/>
        <v>#REF!</v>
      </c>
      <c r="L53" s="699" t="e">
        <f t="shared" si="1"/>
        <v>#REF!</v>
      </c>
    </row>
    <row r="54" spans="4:12" ht="15">
      <c r="D54" s="697" t="e">
        <f t="shared" si="1"/>
        <v>#REF!</v>
      </c>
      <c r="E54" s="698" t="e">
        <f t="shared" si="1"/>
        <v>#REF!</v>
      </c>
      <c r="F54" s="698" t="e">
        <f t="shared" si="1"/>
        <v>#REF!</v>
      </c>
      <c r="G54" s="698" t="e">
        <f t="shared" si="1"/>
        <v>#REF!</v>
      </c>
      <c r="H54" s="698" t="e">
        <f t="shared" si="1"/>
        <v>#REF!</v>
      </c>
      <c r="I54" s="698" t="e">
        <f t="shared" si="1"/>
        <v>#REF!</v>
      </c>
      <c r="J54" s="698" t="e">
        <f t="shared" si="1"/>
        <v>#REF!</v>
      </c>
      <c r="K54" s="698" t="e">
        <f t="shared" si="1"/>
        <v>#REF!</v>
      </c>
      <c r="L54" s="699" t="e">
        <f t="shared" si="1"/>
        <v>#REF!</v>
      </c>
    </row>
    <row r="55" spans="4:12" ht="15">
      <c r="D55" s="700" t="e">
        <f t="shared" si="1"/>
        <v>#REF!</v>
      </c>
      <c r="E55" s="701" t="e">
        <f t="shared" si="1"/>
        <v>#REF!</v>
      </c>
      <c r="F55" s="701" t="e">
        <f t="shared" si="1"/>
        <v>#REF!</v>
      </c>
      <c r="G55" s="701" t="e">
        <f t="shared" si="1"/>
        <v>#REF!</v>
      </c>
      <c r="H55" s="701" t="e">
        <f t="shared" si="1"/>
        <v>#REF!</v>
      </c>
      <c r="I55" s="701" t="e">
        <f t="shared" si="1"/>
        <v>#REF!</v>
      </c>
      <c r="J55" s="701" t="e">
        <f t="shared" si="1"/>
        <v>#REF!</v>
      </c>
      <c r="K55" s="701" t="e">
        <f t="shared" si="1"/>
        <v>#REF!</v>
      </c>
      <c r="L55" s="702" t="e">
        <f t="shared" si="1"/>
        <v>#REF!</v>
      </c>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FF00"/>
  </sheetPr>
  <dimension ref="A4:L32"/>
  <sheetViews>
    <sheetView zoomScalePageLayoutView="0" workbookViewId="0" topLeftCell="A1">
      <selection activeCell="A1" sqref="A1"/>
    </sheetView>
  </sheetViews>
  <sheetFormatPr defaultColWidth="8.8515625" defaultRowHeight="12.75"/>
  <cols>
    <col min="1" max="1" width="23.140625" style="415" bestFit="1" customWidth="1"/>
    <col min="2" max="2" width="33.8515625" style="415" bestFit="1" customWidth="1"/>
    <col min="3" max="3" width="33.8515625" style="415" customWidth="1"/>
    <col min="4" max="12" width="23.8515625" style="415" customWidth="1"/>
    <col min="13" max="16384" width="8.8515625" style="415" customWidth="1"/>
  </cols>
  <sheetData>
    <row r="4" ht="15">
      <c r="A4" s="414" t="s">
        <v>321</v>
      </c>
    </row>
    <row r="5" spans="1:12" ht="16.5">
      <c r="A5" s="416"/>
      <c r="B5" s="417" t="s">
        <v>322</v>
      </c>
      <c r="C5" s="418" t="s">
        <v>323</v>
      </c>
      <c r="D5" s="401" t="s">
        <v>376</v>
      </c>
      <c r="E5" s="401" t="s">
        <v>376</v>
      </c>
      <c r="F5" s="401" t="s">
        <v>376</v>
      </c>
      <c r="G5" s="401" t="s">
        <v>376</v>
      </c>
      <c r="H5" s="401" t="s">
        <v>376</v>
      </c>
      <c r="I5" s="401" t="s">
        <v>376</v>
      </c>
      <c r="J5" s="401" t="s">
        <v>325</v>
      </c>
      <c r="K5" s="401" t="s">
        <v>376</v>
      </c>
      <c r="L5" s="401" t="s">
        <v>325</v>
      </c>
    </row>
    <row r="6" ht="16.5">
      <c r="A6" s="420" t="s">
        <v>326</v>
      </c>
    </row>
    <row r="7" ht="16.5">
      <c r="A7" s="420" t="s">
        <v>327</v>
      </c>
    </row>
    <row r="8" spans="1:12" ht="16.5">
      <c r="A8" s="420" t="s">
        <v>328</v>
      </c>
      <c r="B8" s="415" t="s">
        <v>454</v>
      </c>
      <c r="C8" s="421"/>
      <c r="D8" s="422" t="s">
        <v>122</v>
      </c>
      <c r="E8" s="422" t="s">
        <v>127</v>
      </c>
      <c r="F8" s="422" t="s">
        <v>128</v>
      </c>
      <c r="G8" s="422" t="s">
        <v>208</v>
      </c>
      <c r="H8" s="422" t="s">
        <v>155</v>
      </c>
      <c r="I8" s="422" t="s">
        <v>165</v>
      </c>
      <c r="J8" s="422" t="s">
        <v>455</v>
      </c>
      <c r="K8" s="422" t="s">
        <v>222</v>
      </c>
      <c r="L8" s="423" t="s">
        <v>300</v>
      </c>
    </row>
    <row r="9" spans="1:12" ht="16.5">
      <c r="A9" s="424" t="s">
        <v>364</v>
      </c>
      <c r="B9" s="385">
        <v>2011</v>
      </c>
      <c r="C9" s="386"/>
      <c r="D9" s="387"/>
      <c r="E9" s="388"/>
      <c r="F9" s="388"/>
      <c r="G9" s="388"/>
      <c r="H9" s="388"/>
      <c r="I9" s="388"/>
      <c r="J9" s="389"/>
      <c r="K9" s="388"/>
      <c r="L9" s="389"/>
    </row>
    <row r="10" spans="1:12" ht="16.5">
      <c r="A10" s="424" t="s">
        <v>364</v>
      </c>
      <c r="B10" s="425" t="s">
        <v>3</v>
      </c>
      <c r="C10" s="426"/>
      <c r="D10" s="427" t="e">
        <f>SEG!#REF!</f>
        <v>#REF!</v>
      </c>
      <c r="E10" s="427" t="e">
        <f>SEG!#REF!</f>
        <v>#REF!</v>
      </c>
      <c r="F10" s="427" t="e">
        <f>SEG!#REF!</f>
        <v>#REF!</v>
      </c>
      <c r="G10" s="427" t="e">
        <f>SEG!#REF!</f>
        <v>#REF!</v>
      </c>
      <c r="H10" s="427" t="e">
        <f>SEG!#REF!</f>
        <v>#REF!</v>
      </c>
      <c r="I10" s="427" t="e">
        <f>SEG!#REF!</f>
        <v>#REF!</v>
      </c>
      <c r="J10" s="427" t="e">
        <f>SEG!#REF!</f>
        <v>#REF!</v>
      </c>
      <c r="K10" s="427" t="e">
        <f>SEG!#REF!</f>
        <v>#REF!</v>
      </c>
      <c r="L10" s="427" t="e">
        <f>SEG!#REF!</f>
        <v>#REF!</v>
      </c>
    </row>
    <row r="11" spans="1:12" ht="16.5">
      <c r="A11" s="428" t="s">
        <v>336</v>
      </c>
      <c r="B11" s="429" t="s">
        <v>192</v>
      </c>
      <c r="C11" s="430"/>
      <c r="D11" s="431" t="e">
        <f>SEG!#REF!</f>
        <v>#REF!</v>
      </c>
      <c r="E11" s="431" t="e">
        <f>SEG!#REF!</f>
        <v>#REF!</v>
      </c>
      <c r="F11" s="431" t="e">
        <f>SEG!#REF!</f>
        <v>#REF!</v>
      </c>
      <c r="G11" s="431" t="e">
        <f>SEG!#REF!</f>
        <v>#REF!</v>
      </c>
      <c r="H11" s="431" t="e">
        <f>SEG!#REF!</f>
        <v>#REF!</v>
      </c>
      <c r="I11" s="431" t="e">
        <f>SEG!#REF!</f>
        <v>#REF!</v>
      </c>
      <c r="J11" s="431" t="e">
        <f>SEG!#REF!</f>
        <v>#REF!</v>
      </c>
      <c r="K11" s="431" t="e">
        <f>SEG!#REF!</f>
        <v>#REF!</v>
      </c>
      <c r="L11" s="431" t="e">
        <f>SEG!#REF!</f>
        <v>#REF!</v>
      </c>
    </row>
    <row r="12" spans="1:12" ht="16.5">
      <c r="A12" s="428" t="s">
        <v>336</v>
      </c>
      <c r="B12" s="432" t="s">
        <v>224</v>
      </c>
      <c r="C12" s="433"/>
      <c r="D12" s="431" t="e">
        <f>SEG!#REF!</f>
        <v>#REF!</v>
      </c>
      <c r="E12" s="431" t="e">
        <f>SEG!#REF!</f>
        <v>#REF!</v>
      </c>
      <c r="F12" s="431" t="e">
        <f>SEG!#REF!</f>
        <v>#REF!</v>
      </c>
      <c r="G12" s="431" t="e">
        <f>SEG!#REF!</f>
        <v>#REF!</v>
      </c>
      <c r="H12" s="431" t="e">
        <f>SEG!#REF!</f>
        <v>#REF!</v>
      </c>
      <c r="I12" s="431" t="e">
        <f>SEG!#REF!</f>
        <v>#REF!</v>
      </c>
      <c r="J12" s="431" t="e">
        <f>SEG!#REF!</f>
        <v>#REF!</v>
      </c>
      <c r="K12" s="431" t="e">
        <f>SEG!#REF!</f>
        <v>#REF!</v>
      </c>
      <c r="L12" s="431" t="e">
        <f>SEG!#REF!</f>
        <v>#REF!</v>
      </c>
    </row>
    <row r="13" spans="1:12" ht="16.5">
      <c r="A13" s="428" t="s">
        <v>336</v>
      </c>
      <c r="B13" s="432" t="s">
        <v>141</v>
      </c>
      <c r="C13" s="433"/>
      <c r="D13" s="431" t="e">
        <f>SEG!#REF!</f>
        <v>#REF!</v>
      </c>
      <c r="E13" s="431" t="e">
        <f>SEG!#REF!</f>
        <v>#REF!</v>
      </c>
      <c r="F13" s="431" t="e">
        <f>SEG!#REF!</f>
        <v>#REF!</v>
      </c>
      <c r="G13" s="431" t="e">
        <f>SEG!#REF!</f>
        <v>#REF!</v>
      </c>
      <c r="H13" s="431" t="e">
        <f>SEG!#REF!</f>
        <v>#REF!</v>
      </c>
      <c r="I13" s="431" t="e">
        <f>SEG!#REF!</f>
        <v>#REF!</v>
      </c>
      <c r="J13" s="431" t="e">
        <f>SEG!#REF!</f>
        <v>#REF!</v>
      </c>
      <c r="K13" s="431" t="e">
        <f>SEG!#REF!</f>
        <v>#REF!</v>
      </c>
      <c r="L13" s="431" t="e">
        <f>SEG!#REF!</f>
        <v>#REF!</v>
      </c>
    </row>
    <row r="14" spans="1:12" ht="16.5">
      <c r="A14" s="428" t="s">
        <v>336</v>
      </c>
      <c r="B14" s="432" t="s">
        <v>34</v>
      </c>
      <c r="C14" s="433"/>
      <c r="D14" s="431" t="e">
        <f>SEG!#REF!</f>
        <v>#REF!</v>
      </c>
      <c r="E14" s="431" t="e">
        <f>SEG!#REF!</f>
        <v>#REF!</v>
      </c>
      <c r="F14" s="431" t="e">
        <f>SEG!#REF!</f>
        <v>#REF!</v>
      </c>
      <c r="G14" s="431" t="e">
        <f>SEG!#REF!</f>
        <v>#REF!</v>
      </c>
      <c r="H14" s="431" t="e">
        <f>SEG!#REF!</f>
        <v>#REF!</v>
      </c>
      <c r="I14" s="431" t="e">
        <f>SEG!#REF!</f>
        <v>#REF!</v>
      </c>
      <c r="J14" s="431" t="e">
        <f>SEG!#REF!</f>
        <v>#REF!</v>
      </c>
      <c r="K14" s="431" t="e">
        <f>SEG!#REF!</f>
        <v>#REF!</v>
      </c>
      <c r="L14" s="431" t="e">
        <f>SEG!#REF!</f>
        <v>#REF!</v>
      </c>
    </row>
    <row r="15" spans="1:12" ht="16.5">
      <c r="A15" s="428" t="s">
        <v>336</v>
      </c>
      <c r="B15" s="432" t="s">
        <v>225</v>
      </c>
      <c r="C15" s="433"/>
      <c r="D15" s="431" t="e">
        <f>SEG!#REF!</f>
        <v>#REF!</v>
      </c>
      <c r="E15" s="431" t="e">
        <f>SEG!#REF!</f>
        <v>#REF!</v>
      </c>
      <c r="F15" s="431" t="e">
        <f>SEG!#REF!</f>
        <v>#REF!</v>
      </c>
      <c r="G15" s="431" t="e">
        <f>SEG!#REF!</f>
        <v>#REF!</v>
      </c>
      <c r="H15" s="431" t="e">
        <f>SEG!#REF!</f>
        <v>#REF!</v>
      </c>
      <c r="I15" s="431" t="e">
        <f>SEG!#REF!</f>
        <v>#REF!</v>
      </c>
      <c r="J15" s="431" t="e">
        <f>SEG!#REF!</f>
        <v>#REF!</v>
      </c>
      <c r="K15" s="431" t="e">
        <f>SEG!#REF!</f>
        <v>#REF!</v>
      </c>
      <c r="L15" s="431" t="e">
        <f>SEG!#REF!</f>
        <v>#REF!</v>
      </c>
    </row>
    <row r="16" spans="1:12" ht="16.5">
      <c r="A16" s="428" t="s">
        <v>336</v>
      </c>
      <c r="B16" s="434" t="s">
        <v>193</v>
      </c>
      <c r="C16" s="435"/>
      <c r="D16" s="431" t="e">
        <f>SEG!#REF!</f>
        <v>#REF!</v>
      </c>
      <c r="E16" s="431" t="e">
        <f>SEG!#REF!</f>
        <v>#REF!</v>
      </c>
      <c r="F16" s="431" t="e">
        <f>SEG!#REF!</f>
        <v>#REF!</v>
      </c>
      <c r="G16" s="431" t="e">
        <f>SEG!#REF!</f>
        <v>#REF!</v>
      </c>
      <c r="H16" s="431" t="e">
        <f>SEG!#REF!</f>
        <v>#REF!</v>
      </c>
      <c r="I16" s="431" t="e">
        <f>SEG!#REF!</f>
        <v>#REF!</v>
      </c>
      <c r="J16" s="431" t="e">
        <f>SEG!#REF!</f>
        <v>#REF!</v>
      </c>
      <c r="K16" s="431" t="e">
        <f>SEG!#REF!</f>
        <v>#REF!</v>
      </c>
      <c r="L16" s="431" t="e">
        <f>SEG!#REF!</f>
        <v>#REF!</v>
      </c>
    </row>
    <row r="17" spans="1:12" ht="16.5">
      <c r="A17" s="437" t="s">
        <v>331</v>
      </c>
      <c r="B17" s="425" t="s">
        <v>149</v>
      </c>
      <c r="C17" s="426"/>
      <c r="D17" s="438" t="e">
        <f>SEG!#REF!</f>
        <v>#REF!</v>
      </c>
      <c r="E17" s="438" t="e">
        <f>SEG!#REF!</f>
        <v>#REF!</v>
      </c>
      <c r="F17" s="438" t="e">
        <f>SEG!#REF!</f>
        <v>#REF!</v>
      </c>
      <c r="G17" s="438" t="e">
        <f>SEG!#REF!</f>
        <v>#REF!</v>
      </c>
      <c r="H17" s="438" t="e">
        <f>SEG!#REF!</f>
        <v>#REF!</v>
      </c>
      <c r="I17" s="438" t="e">
        <f>SEG!#REF!</f>
        <v>#REF!</v>
      </c>
      <c r="J17" s="438" t="e">
        <f>SEG!#REF!</f>
        <v>#REF!</v>
      </c>
      <c r="K17" s="438" t="e">
        <f>SEG!#REF!</f>
        <v>#REF!</v>
      </c>
      <c r="L17" s="438" t="e">
        <f>SEG!#REF!</f>
        <v>#REF!</v>
      </c>
    </row>
    <row r="18" spans="1:12" ht="16.5">
      <c r="A18" s="428" t="s">
        <v>336</v>
      </c>
      <c r="B18" s="439" t="s">
        <v>188</v>
      </c>
      <c r="C18" s="440"/>
      <c r="D18" s="436" t="e">
        <f>SEG!#REF!</f>
        <v>#REF!</v>
      </c>
      <c r="E18" s="436" t="e">
        <f>SEG!#REF!</f>
        <v>#REF!</v>
      </c>
      <c r="F18" s="436" t="e">
        <f>SEG!#REF!</f>
        <v>#REF!</v>
      </c>
      <c r="G18" s="436" t="e">
        <f>SEG!#REF!</f>
        <v>#REF!</v>
      </c>
      <c r="H18" s="436" t="e">
        <f>SEG!#REF!</f>
        <v>#REF!</v>
      </c>
      <c r="I18" s="436" t="e">
        <f>SEG!#REF!</f>
        <v>#REF!</v>
      </c>
      <c r="J18" s="436" t="e">
        <f>SEG!#REF!</f>
        <v>#REF!</v>
      </c>
      <c r="K18" s="436" t="e">
        <f>SEG!#REF!</f>
        <v>#REF!</v>
      </c>
      <c r="L18" s="436" t="e">
        <f>SEG!#REF!</f>
        <v>#REF!</v>
      </c>
    </row>
    <row r="19" spans="1:12" ht="16.5">
      <c r="A19" s="441" t="s">
        <v>456</v>
      </c>
      <c r="B19" s="442" t="s">
        <v>150</v>
      </c>
      <c r="C19" s="443"/>
      <c r="D19" s="444" t="e">
        <f>SEG!#REF!</f>
        <v>#REF!</v>
      </c>
      <c r="E19" s="444" t="e">
        <f>SEG!#REF!</f>
        <v>#REF!</v>
      </c>
      <c r="F19" s="444" t="e">
        <f>SEG!#REF!</f>
        <v>#REF!</v>
      </c>
      <c r="G19" s="444" t="e">
        <f>SEG!#REF!</f>
        <v>#REF!</v>
      </c>
      <c r="H19" s="444" t="e">
        <f>SEG!#REF!</f>
        <v>#REF!</v>
      </c>
      <c r="I19" s="444" t="e">
        <f>SEG!#REF!</f>
        <v>#REF!</v>
      </c>
      <c r="J19" s="444" t="e">
        <f>SEG!#REF!</f>
        <v>#REF!</v>
      </c>
      <c r="K19" s="444" t="e">
        <f>SEG!#REF!</f>
        <v>#REF!</v>
      </c>
      <c r="L19" s="444" t="e">
        <f>SEG!#REF!</f>
        <v>#REF!</v>
      </c>
    </row>
    <row r="20" spans="1:12" ht="16.5">
      <c r="A20" s="428" t="s">
        <v>457</v>
      </c>
      <c r="B20" s="445" t="s">
        <v>458</v>
      </c>
      <c r="C20" s="446"/>
      <c r="D20" s="447" t="e">
        <f>SEG!#REF!</f>
        <v>#REF!</v>
      </c>
      <c r="E20" s="447" t="e">
        <f>SEG!#REF!</f>
        <v>#REF!</v>
      </c>
      <c r="F20" s="447" t="e">
        <f>SEG!#REF!</f>
        <v>#REF!</v>
      </c>
      <c r="G20" s="447" t="e">
        <f>SEG!#REF!</f>
        <v>#REF!</v>
      </c>
      <c r="H20" s="447" t="e">
        <f>SEG!#REF!</f>
        <v>#REF!</v>
      </c>
      <c r="I20" s="447" t="e">
        <f>SEG!#REF!</f>
        <v>#REF!</v>
      </c>
      <c r="J20" s="447" t="e">
        <f>SEG!#REF!</f>
        <v>#REF!</v>
      </c>
      <c r="K20" s="447" t="e">
        <f>SEG!#REF!</f>
        <v>#REF!</v>
      </c>
      <c r="L20" s="447" t="e">
        <f>SEG!#REF!</f>
        <v>#REF!</v>
      </c>
    </row>
    <row r="21" spans="1:12" ht="16.5">
      <c r="A21" s="424" t="s">
        <v>364</v>
      </c>
      <c r="B21" s="448" t="s">
        <v>124</v>
      </c>
      <c r="C21" s="449"/>
      <c r="D21" s="450"/>
      <c r="E21" s="450"/>
      <c r="F21" s="450"/>
      <c r="G21" s="450"/>
      <c r="H21" s="450"/>
      <c r="I21" s="450"/>
      <c r="J21" s="450"/>
      <c r="K21" s="450"/>
      <c r="L21" s="450"/>
    </row>
    <row r="22" spans="1:12" ht="16.5">
      <c r="A22" s="424" t="s">
        <v>364</v>
      </c>
      <c r="B22" s="385">
        <v>2011</v>
      </c>
      <c r="C22" s="449"/>
      <c r="D22" s="450"/>
      <c r="E22" s="450"/>
      <c r="F22" s="450"/>
      <c r="G22" s="450"/>
      <c r="H22" s="450"/>
      <c r="I22" s="450"/>
      <c r="J22" s="450"/>
      <c r="K22" s="450"/>
      <c r="L22" s="450"/>
    </row>
    <row r="23" spans="1:12" ht="16.5">
      <c r="A23" s="428" t="s">
        <v>336</v>
      </c>
      <c r="B23" s="429" t="s">
        <v>175</v>
      </c>
      <c r="C23" s="430"/>
      <c r="D23" s="431" t="e">
        <f>SEG!#REF!</f>
        <v>#REF!</v>
      </c>
      <c r="E23" s="431" t="e">
        <f>SEG!#REF!</f>
        <v>#REF!</v>
      </c>
      <c r="F23" s="431" t="e">
        <f>SEG!#REF!</f>
        <v>#REF!</v>
      </c>
      <c r="G23" s="431" t="e">
        <f>SEG!#REF!</f>
        <v>#REF!</v>
      </c>
      <c r="H23" s="431" t="e">
        <f>SEG!#REF!</f>
        <v>#REF!</v>
      </c>
      <c r="I23" s="431" t="e">
        <f>SEG!#REF!</f>
        <v>#REF!</v>
      </c>
      <c r="J23" s="431" t="e">
        <f>SEG!#REF!</f>
        <v>#REF!</v>
      </c>
      <c r="K23" s="431" t="e">
        <f>SEG!#REF!</f>
        <v>#REF!</v>
      </c>
      <c r="L23" s="431" t="e">
        <f>SEG!#REF!</f>
        <v>#REF!</v>
      </c>
    </row>
    <row r="24" spans="1:12" ht="16.5">
      <c r="A24" s="428" t="s">
        <v>336</v>
      </c>
      <c r="B24" s="429" t="s">
        <v>153</v>
      </c>
      <c r="C24" s="430"/>
      <c r="D24" s="431" t="e">
        <f>SEG!#REF!</f>
        <v>#REF!</v>
      </c>
      <c r="E24" s="431" t="e">
        <f>SEG!#REF!</f>
        <v>#REF!</v>
      </c>
      <c r="F24" s="431" t="e">
        <f>SEG!#REF!</f>
        <v>#REF!</v>
      </c>
      <c r="G24" s="431" t="e">
        <f>SEG!#REF!</f>
        <v>#REF!</v>
      </c>
      <c r="H24" s="431" t="e">
        <f>SEG!#REF!</f>
        <v>#REF!</v>
      </c>
      <c r="I24" s="431" t="e">
        <f>SEG!#REF!</f>
        <v>#REF!</v>
      </c>
      <c r="J24" s="431" t="e">
        <f>SEG!#REF!</f>
        <v>#REF!</v>
      </c>
      <c r="K24" s="431" t="e">
        <f>SEG!#REF!</f>
        <v>#REF!</v>
      </c>
      <c r="L24" s="431" t="e">
        <f>SEG!#REF!</f>
        <v>#REF!</v>
      </c>
    </row>
    <row r="25" spans="1:12" ht="16.5">
      <c r="A25" s="428" t="s">
        <v>336</v>
      </c>
      <c r="B25" s="439" t="s">
        <v>154</v>
      </c>
      <c r="C25" s="440"/>
      <c r="D25" s="431" t="e">
        <f>SEG!#REF!</f>
        <v>#REF!</v>
      </c>
      <c r="E25" s="431" t="e">
        <f>SEG!#REF!</f>
        <v>#REF!</v>
      </c>
      <c r="F25" s="431" t="e">
        <f>SEG!#REF!</f>
        <v>#REF!</v>
      </c>
      <c r="G25" s="431" t="e">
        <f>SEG!#REF!</f>
        <v>#REF!</v>
      </c>
      <c r="H25" s="431" t="e">
        <f>SEG!#REF!</f>
        <v>#REF!</v>
      </c>
      <c r="I25" s="431" t="e">
        <f>SEG!#REF!</f>
        <v>#REF!</v>
      </c>
      <c r="J25" s="431" t="e">
        <f>SEG!#REF!</f>
        <v>#REF!</v>
      </c>
      <c r="K25" s="431" t="e">
        <f>SEG!#REF!</f>
        <v>#REF!</v>
      </c>
      <c r="L25" s="431" t="e">
        <f>SEG!#REF!</f>
        <v>#REF!</v>
      </c>
    </row>
    <row r="26" spans="1:12" ht="16.5">
      <c r="A26" s="437" t="s">
        <v>331</v>
      </c>
      <c r="B26" s="448" t="s">
        <v>125</v>
      </c>
      <c r="C26" s="449"/>
      <c r="D26" s="438" t="e">
        <f>SEG!#REF!</f>
        <v>#REF!</v>
      </c>
      <c r="E26" s="438" t="e">
        <f>SEG!#REF!</f>
        <v>#REF!</v>
      </c>
      <c r="F26" s="438" t="e">
        <f>SEG!#REF!</f>
        <v>#REF!</v>
      </c>
      <c r="G26" s="438" t="e">
        <f>SEG!#REF!</f>
        <v>#REF!</v>
      </c>
      <c r="H26" s="438" t="e">
        <f>SEG!#REF!</f>
        <v>#REF!</v>
      </c>
      <c r="I26" s="438" t="e">
        <f>SEG!#REF!</f>
        <v>#REF!</v>
      </c>
      <c r="J26" s="438" t="e">
        <f>SEG!#REF!</f>
        <v>#REF!</v>
      </c>
      <c r="K26" s="438" t="e">
        <f>SEG!#REF!</f>
        <v>#REF!</v>
      </c>
      <c r="L26" s="438" t="e">
        <f>SEG!#REF!</f>
        <v>#REF!</v>
      </c>
    </row>
    <row r="27" spans="1:12" ht="16.5">
      <c r="A27" s="428" t="s">
        <v>336</v>
      </c>
      <c r="B27" s="429" t="s">
        <v>136</v>
      </c>
      <c r="C27" s="430"/>
      <c r="D27" s="431" t="e">
        <f>SEG!#REF!</f>
        <v>#REF!</v>
      </c>
      <c r="E27" s="431" t="e">
        <f>SEG!#REF!</f>
        <v>#REF!</v>
      </c>
      <c r="F27" s="431" t="e">
        <f>SEG!#REF!</f>
        <v>#REF!</v>
      </c>
      <c r="G27" s="431" t="e">
        <f>SEG!#REF!</f>
        <v>#REF!</v>
      </c>
      <c r="H27" s="431" t="e">
        <f>SEG!#REF!</f>
        <v>#REF!</v>
      </c>
      <c r="I27" s="431" t="e">
        <f>SEG!#REF!</f>
        <v>#REF!</v>
      </c>
      <c r="J27" s="431" t="e">
        <f>SEG!#REF!</f>
        <v>#REF!</v>
      </c>
      <c r="K27" s="431" t="e">
        <f>SEG!#REF!</f>
        <v>#REF!</v>
      </c>
      <c r="L27" s="431" t="e">
        <f>SEG!#REF!</f>
        <v>#REF!</v>
      </c>
    </row>
    <row r="28" spans="1:12" ht="16.5">
      <c r="A28" s="428" t="s">
        <v>336</v>
      </c>
      <c r="B28" s="429" t="s">
        <v>171</v>
      </c>
      <c r="C28" s="430"/>
      <c r="D28" s="431" t="e">
        <f>SEG!#REF!</f>
        <v>#REF!</v>
      </c>
      <c r="E28" s="431" t="e">
        <f>SEG!#REF!</f>
        <v>#REF!</v>
      </c>
      <c r="F28" s="431" t="e">
        <f>SEG!#REF!</f>
        <v>#REF!</v>
      </c>
      <c r="G28" s="431" t="e">
        <f>SEG!#REF!</f>
        <v>#REF!</v>
      </c>
      <c r="H28" s="431" t="e">
        <f>SEG!#REF!</f>
        <v>#REF!</v>
      </c>
      <c r="I28" s="431" t="e">
        <f>SEG!#REF!</f>
        <v>#REF!</v>
      </c>
      <c r="J28" s="431" t="e">
        <f>SEG!#REF!</f>
        <v>#REF!</v>
      </c>
      <c r="K28" s="431" t="e">
        <f>SEG!#REF!</f>
        <v>#REF!</v>
      </c>
      <c r="L28" s="431" t="e">
        <f>SEG!#REF!</f>
        <v>#REF!</v>
      </c>
    </row>
    <row r="29" spans="1:12" ht="16.5">
      <c r="A29" s="428" t="s">
        <v>336</v>
      </c>
      <c r="B29" s="439" t="s">
        <v>142</v>
      </c>
      <c r="C29" s="430"/>
      <c r="D29" s="431" t="e">
        <f>SEG!#REF!</f>
        <v>#REF!</v>
      </c>
      <c r="E29" s="431" t="e">
        <f>SEG!#REF!</f>
        <v>#REF!</v>
      </c>
      <c r="F29" s="431" t="e">
        <f>SEG!#REF!</f>
        <v>#REF!</v>
      </c>
      <c r="G29" s="431" t="e">
        <f>SEG!#REF!</f>
        <v>#REF!</v>
      </c>
      <c r="H29" s="431" t="e">
        <f>SEG!#REF!</f>
        <v>#REF!</v>
      </c>
      <c r="I29" s="431" t="e">
        <f>SEG!#REF!</f>
        <v>#REF!</v>
      </c>
      <c r="J29" s="431" t="e">
        <f>SEG!#REF!</f>
        <v>#REF!</v>
      </c>
      <c r="K29" s="431" t="e">
        <f>SEG!#REF!</f>
        <v>#REF!</v>
      </c>
      <c r="L29" s="431" t="e">
        <f>SEG!#REF!</f>
        <v>#REF!</v>
      </c>
    </row>
    <row r="30" spans="1:12" ht="16.5">
      <c r="A30" s="441" t="s">
        <v>456</v>
      </c>
      <c r="B30" s="442" t="s">
        <v>126</v>
      </c>
      <c r="C30" s="443"/>
      <c r="D30" s="451" t="e">
        <f>SEG!#REF!</f>
        <v>#REF!</v>
      </c>
      <c r="E30" s="451" t="e">
        <f>SEG!#REF!</f>
        <v>#REF!</v>
      </c>
      <c r="F30" s="451" t="e">
        <f>SEG!#REF!</f>
        <v>#REF!</v>
      </c>
      <c r="G30" s="451" t="e">
        <f>SEG!#REF!</f>
        <v>#REF!</v>
      </c>
      <c r="H30" s="451" t="e">
        <f>SEG!#REF!</f>
        <v>#REF!</v>
      </c>
      <c r="I30" s="451" t="e">
        <f>SEG!#REF!</f>
        <v>#REF!</v>
      </c>
      <c r="J30" s="451" t="e">
        <f>SEG!#REF!</f>
        <v>#REF!</v>
      </c>
      <c r="K30" s="451" t="e">
        <f>SEG!#REF!</f>
        <v>#REF!</v>
      </c>
      <c r="L30" s="451" t="e">
        <f>SEG!#REF!</f>
        <v>#REF!</v>
      </c>
    </row>
    <row r="31" spans="1:12" ht="16.5">
      <c r="A31" s="452" t="s">
        <v>459</v>
      </c>
      <c r="B31" s="453" t="s">
        <v>103</v>
      </c>
      <c r="C31" s="454"/>
      <c r="D31" s="455" t="e">
        <f>SEG!#REF!</f>
        <v>#REF!</v>
      </c>
      <c r="E31" s="455" t="e">
        <f>SEG!#REF!</f>
        <v>#REF!</v>
      </c>
      <c r="F31" s="455" t="e">
        <f>SEG!#REF!</f>
        <v>#REF!</v>
      </c>
      <c r="G31" s="455" t="e">
        <f>SEG!#REF!</f>
        <v>#REF!</v>
      </c>
      <c r="H31" s="455" t="e">
        <f>SEG!#REF!</f>
        <v>#REF!</v>
      </c>
      <c r="I31" s="455" t="e">
        <f>SEG!#REF!</f>
        <v>#REF!</v>
      </c>
      <c r="J31" s="455" t="e">
        <f>SEG!#REF!</f>
        <v>#REF!</v>
      </c>
      <c r="K31" s="455" t="e">
        <f>SEG!#REF!</f>
        <v>#REF!</v>
      </c>
      <c r="L31" s="455" t="e">
        <f>SEG!#REF!</f>
        <v>#REF!</v>
      </c>
    </row>
    <row r="32" ht="15">
      <c r="L32" s="414" t="s">
        <v>370</v>
      </c>
    </row>
  </sheetData>
  <sheetProtection/>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4:L33"/>
  <sheetViews>
    <sheetView zoomScalePageLayoutView="0" workbookViewId="0" topLeftCell="A1">
      <selection activeCell="A1" sqref="A1"/>
    </sheetView>
  </sheetViews>
  <sheetFormatPr defaultColWidth="8.8515625" defaultRowHeight="12.75"/>
  <cols>
    <col min="1" max="1" width="23.140625" style="415" bestFit="1" customWidth="1"/>
    <col min="2" max="2" width="33.8515625" style="415" bestFit="1" customWidth="1"/>
    <col min="3" max="3" width="33.8515625" style="415" customWidth="1"/>
    <col min="4" max="12" width="23.8515625" style="415" customWidth="1"/>
    <col min="13" max="16384" width="8.8515625" style="415" customWidth="1"/>
  </cols>
  <sheetData>
    <row r="4" ht="15">
      <c r="A4" s="414" t="s">
        <v>321</v>
      </c>
    </row>
    <row r="5" spans="1:12" ht="16.5">
      <c r="A5" s="416"/>
      <c r="B5" s="417" t="s">
        <v>322</v>
      </c>
      <c r="C5" s="418" t="s">
        <v>323</v>
      </c>
      <c r="D5" s="401" t="s">
        <v>376</v>
      </c>
      <c r="E5" s="401" t="s">
        <v>376</v>
      </c>
      <c r="F5" s="401" t="s">
        <v>376</v>
      </c>
      <c r="G5" s="401" t="s">
        <v>376</v>
      </c>
      <c r="H5" s="401" t="s">
        <v>376</v>
      </c>
      <c r="I5" s="401" t="s">
        <v>376</v>
      </c>
      <c r="J5" s="401" t="s">
        <v>325</v>
      </c>
      <c r="K5" s="401" t="s">
        <v>376</v>
      </c>
      <c r="L5" s="401" t="s">
        <v>325</v>
      </c>
    </row>
    <row r="6" ht="16.5">
      <c r="A6" s="420" t="s">
        <v>326</v>
      </c>
    </row>
    <row r="7" ht="16.5">
      <c r="A7" s="420" t="s">
        <v>327</v>
      </c>
    </row>
    <row r="8" spans="1:12" ht="16.5">
      <c r="A8" s="420" t="s">
        <v>328</v>
      </c>
      <c r="B8" s="415" t="s">
        <v>454</v>
      </c>
      <c r="C8" s="421"/>
      <c r="D8" s="422" t="s">
        <v>122</v>
      </c>
      <c r="E8" s="422" t="s">
        <v>127</v>
      </c>
      <c r="F8" s="422" t="s">
        <v>128</v>
      </c>
      <c r="G8" s="422" t="s">
        <v>208</v>
      </c>
      <c r="H8" s="422" t="s">
        <v>155</v>
      </c>
      <c r="I8" s="422" t="s">
        <v>165</v>
      </c>
      <c r="J8" s="422" t="s">
        <v>455</v>
      </c>
      <c r="K8" s="422" t="s">
        <v>222</v>
      </c>
      <c r="L8" s="423" t="s">
        <v>300</v>
      </c>
    </row>
    <row r="9" spans="1:12" ht="16.5">
      <c r="A9" s="424" t="s">
        <v>364</v>
      </c>
      <c r="B9" s="385">
        <v>2011</v>
      </c>
      <c r="C9" s="386"/>
      <c r="D9" s="387"/>
      <c r="E9" s="388"/>
      <c r="F9" s="388"/>
      <c r="G9" s="388"/>
      <c r="H9" s="388"/>
      <c r="I9" s="388"/>
      <c r="J9" s="389"/>
      <c r="K9" s="388"/>
      <c r="L9" s="389"/>
    </row>
    <row r="10" spans="1:12" ht="16.5">
      <c r="A10" s="424" t="s">
        <v>364</v>
      </c>
      <c r="B10" s="425" t="s">
        <v>3</v>
      </c>
      <c r="C10" s="426"/>
      <c r="D10" s="427">
        <v>1414</v>
      </c>
      <c r="E10" s="427">
        <v>385</v>
      </c>
      <c r="F10" s="427">
        <v>72</v>
      </c>
      <c r="G10" s="427">
        <v>245</v>
      </c>
      <c r="H10" s="427">
        <v>-283</v>
      </c>
      <c r="I10" s="427">
        <v>0</v>
      </c>
      <c r="J10" s="427">
        <v>1833</v>
      </c>
      <c r="K10" s="427">
        <v>-9</v>
      </c>
      <c r="L10" s="427">
        <v>1824</v>
      </c>
    </row>
    <row r="11" spans="1:12" ht="16.5">
      <c r="A11" s="428" t="s">
        <v>336</v>
      </c>
      <c r="B11" s="429" t="s">
        <v>192</v>
      </c>
      <c r="C11" s="430"/>
      <c r="D11" s="431">
        <v>-24</v>
      </c>
      <c r="E11" s="431">
        <v>361</v>
      </c>
      <c r="F11" s="431">
        <v>-9</v>
      </c>
      <c r="G11" s="431">
        <v>-10</v>
      </c>
      <c r="H11" s="431">
        <v>-97</v>
      </c>
      <c r="I11" s="431">
        <v>0</v>
      </c>
      <c r="J11" s="431">
        <v>221</v>
      </c>
      <c r="K11" s="431">
        <v>0</v>
      </c>
      <c r="L11" s="431">
        <v>221</v>
      </c>
    </row>
    <row r="12" spans="1:12" ht="16.5">
      <c r="A12" s="428" t="s">
        <v>336</v>
      </c>
      <c r="B12" s="432" t="s">
        <v>224</v>
      </c>
      <c r="C12" s="433"/>
      <c r="D12" s="431">
        <v>376</v>
      </c>
      <c r="E12" s="431">
        <v>155</v>
      </c>
      <c r="F12" s="431">
        <v>14</v>
      </c>
      <c r="G12" s="431">
        <v>17</v>
      </c>
      <c r="H12" s="431">
        <v>96</v>
      </c>
      <c r="I12" s="431">
        <v>0</v>
      </c>
      <c r="J12" s="431">
        <v>658</v>
      </c>
      <c r="K12" s="431">
        <v>-2</v>
      </c>
      <c r="L12" s="431">
        <v>656</v>
      </c>
    </row>
    <row r="13" spans="1:12" ht="16.5">
      <c r="A13" s="428" t="s">
        <v>336</v>
      </c>
      <c r="B13" s="432" t="s">
        <v>141</v>
      </c>
      <c r="C13" s="433"/>
      <c r="D13" s="431">
        <v>-463</v>
      </c>
      <c r="E13" s="431">
        <v>-17</v>
      </c>
      <c r="F13" s="431">
        <v>-39</v>
      </c>
      <c r="G13" s="431">
        <v>-22</v>
      </c>
      <c r="H13" s="431">
        <v>0</v>
      </c>
      <c r="I13" s="431">
        <v>-1</v>
      </c>
      <c r="J13" s="431">
        <v>-542</v>
      </c>
      <c r="K13" s="431">
        <v>0</v>
      </c>
      <c r="L13" s="431">
        <v>-542</v>
      </c>
    </row>
    <row r="14" spans="1:12" ht="16.5">
      <c r="A14" s="428" t="s">
        <v>336</v>
      </c>
      <c r="B14" s="432" t="s">
        <v>34</v>
      </c>
      <c r="C14" s="433"/>
      <c r="D14" s="431">
        <v>81</v>
      </c>
      <c r="E14" s="431">
        <v>6</v>
      </c>
      <c r="F14" s="431">
        <v>3</v>
      </c>
      <c r="G14" s="431">
        <v>0</v>
      </c>
      <c r="H14" s="431">
        <v>0</v>
      </c>
      <c r="I14" s="431">
        <v>0</v>
      </c>
      <c r="J14" s="431">
        <v>90</v>
      </c>
      <c r="K14" s="431">
        <v>0</v>
      </c>
      <c r="L14" s="431">
        <v>90</v>
      </c>
    </row>
    <row r="15" spans="1:12" ht="16.5">
      <c r="A15" s="428" t="s">
        <v>336</v>
      </c>
      <c r="B15" s="432" t="s">
        <v>225</v>
      </c>
      <c r="C15" s="433"/>
      <c r="D15" s="431">
        <v>-304</v>
      </c>
      <c r="E15" s="431">
        <v>38</v>
      </c>
      <c r="F15" s="431">
        <v>48</v>
      </c>
      <c r="G15" s="431">
        <v>-58</v>
      </c>
      <c r="H15" s="431">
        <v>-34</v>
      </c>
      <c r="I15" s="431">
        <v>1</v>
      </c>
      <c r="J15" s="431">
        <v>-309</v>
      </c>
      <c r="K15" s="431">
        <v>0</v>
      </c>
      <c r="L15" s="431">
        <v>-309</v>
      </c>
    </row>
    <row r="16" spans="1:12" ht="16.5">
      <c r="A16" s="428" t="s">
        <v>336</v>
      </c>
      <c r="B16" s="434" t="s">
        <v>193</v>
      </c>
      <c r="C16" s="435"/>
      <c r="D16" s="431">
        <v>-26</v>
      </c>
      <c r="E16" s="431">
        <v>0</v>
      </c>
      <c r="F16" s="431">
        <v>0</v>
      </c>
      <c r="G16" s="431">
        <v>0</v>
      </c>
      <c r="H16" s="431">
        <v>0</v>
      </c>
      <c r="I16" s="431">
        <v>0</v>
      </c>
      <c r="J16" s="431">
        <v>-26</v>
      </c>
      <c r="K16" s="431">
        <v>0</v>
      </c>
      <c r="L16" s="431">
        <v>-26</v>
      </c>
    </row>
    <row r="17" spans="1:12" ht="16.5">
      <c r="A17" s="437" t="s">
        <v>331</v>
      </c>
      <c r="B17" s="425" t="s">
        <v>149</v>
      </c>
      <c r="C17" s="426"/>
      <c r="D17" s="438">
        <v>1054</v>
      </c>
      <c r="E17" s="438">
        <v>928</v>
      </c>
      <c r="F17" s="438">
        <v>89</v>
      </c>
      <c r="G17" s="438">
        <v>172</v>
      </c>
      <c r="H17" s="438">
        <v>-318</v>
      </c>
      <c r="I17" s="438">
        <v>0</v>
      </c>
      <c r="J17" s="438">
        <v>1925</v>
      </c>
      <c r="K17" s="438">
        <v>-11</v>
      </c>
      <c r="L17" s="438">
        <v>1914</v>
      </c>
    </row>
    <row r="18" spans="1:12" ht="16.5">
      <c r="A18" s="428" t="s">
        <v>336</v>
      </c>
      <c r="B18" s="439" t="s">
        <v>188</v>
      </c>
      <c r="C18" s="440"/>
      <c r="D18" s="436">
        <v>50</v>
      </c>
      <c r="E18" s="436">
        <v>-217</v>
      </c>
      <c r="F18" s="436">
        <v>-5</v>
      </c>
      <c r="G18" s="436">
        <v>-53</v>
      </c>
      <c r="H18" s="436">
        <v>60</v>
      </c>
      <c r="I18" s="436">
        <v>0</v>
      </c>
      <c r="J18" s="436">
        <v>-165</v>
      </c>
      <c r="K18" s="436">
        <v>11</v>
      </c>
      <c r="L18" s="436">
        <v>-154</v>
      </c>
    </row>
    <row r="19" spans="1:12" ht="16.5">
      <c r="A19" s="441" t="s">
        <v>456</v>
      </c>
      <c r="B19" s="442" t="s">
        <v>150</v>
      </c>
      <c r="C19" s="443"/>
      <c r="D19" s="444">
        <v>1104</v>
      </c>
      <c r="E19" s="444">
        <v>711</v>
      </c>
      <c r="F19" s="444">
        <v>84</v>
      </c>
      <c r="G19" s="444">
        <v>119</v>
      </c>
      <c r="H19" s="444">
        <v>-258</v>
      </c>
      <c r="I19" s="444">
        <v>0</v>
      </c>
      <c r="J19" s="444">
        <v>1760</v>
      </c>
      <c r="K19" s="444">
        <v>0</v>
      </c>
      <c r="L19" s="444">
        <v>1760</v>
      </c>
    </row>
    <row r="20" spans="1:12" ht="16.5">
      <c r="A20" s="428" t="s">
        <v>457</v>
      </c>
      <c r="B20" s="445" t="s">
        <v>458</v>
      </c>
      <c r="C20" s="446"/>
      <c r="D20" s="447">
        <v>-131</v>
      </c>
      <c r="E20" s="447">
        <v>-51</v>
      </c>
      <c r="F20" s="447">
        <v>-67</v>
      </c>
      <c r="G20" s="447">
        <v>225</v>
      </c>
      <c r="H20" s="447">
        <v>24</v>
      </c>
      <c r="I20" s="447" t="s">
        <v>255</v>
      </c>
      <c r="J20" s="447"/>
      <c r="K20" s="447"/>
      <c r="L20" s="447"/>
    </row>
    <row r="21" spans="1:12" ht="16.5">
      <c r="A21" s="424" t="s">
        <v>364</v>
      </c>
      <c r="B21" s="448" t="s">
        <v>124</v>
      </c>
      <c r="C21" s="449"/>
      <c r="D21" s="450"/>
      <c r="E21" s="450"/>
      <c r="F21" s="450"/>
      <c r="G21" s="450"/>
      <c r="H21" s="450"/>
      <c r="I21" s="450"/>
      <c r="J21" s="450"/>
      <c r="K21" s="450"/>
      <c r="L21" s="450"/>
    </row>
    <row r="22" spans="1:12" ht="16.5">
      <c r="A22" s="424" t="s">
        <v>364</v>
      </c>
      <c r="B22" s="385">
        <v>2011</v>
      </c>
      <c r="C22" s="449"/>
      <c r="D22" s="450"/>
      <c r="E22" s="450"/>
      <c r="F22" s="450"/>
      <c r="G22" s="450"/>
      <c r="H22" s="450"/>
      <c r="I22" s="450"/>
      <c r="J22" s="450"/>
      <c r="K22" s="450"/>
      <c r="L22" s="450"/>
    </row>
    <row r="23" spans="1:12" ht="16.5">
      <c r="A23" s="428" t="s">
        <v>336</v>
      </c>
      <c r="B23" s="429" t="s">
        <v>175</v>
      </c>
      <c r="C23" s="430"/>
      <c r="D23" s="431">
        <v>6499</v>
      </c>
      <c r="E23" s="431">
        <v>3185</v>
      </c>
      <c r="F23" s="431">
        <v>7425</v>
      </c>
      <c r="G23" s="431">
        <v>1731</v>
      </c>
      <c r="H23" s="431">
        <v>0</v>
      </c>
      <c r="I23" s="431">
        <v>-47</v>
      </c>
      <c r="J23" s="431">
        <v>18793</v>
      </c>
      <c r="K23" s="431">
        <v>-427</v>
      </c>
      <c r="L23" s="431">
        <v>18366</v>
      </c>
    </row>
    <row r="24" spans="1:12" ht="16.5">
      <c r="A24" s="428" t="s">
        <v>336</v>
      </c>
      <c r="B24" s="429" t="s">
        <v>153</v>
      </c>
      <c r="C24" s="430"/>
      <c r="D24" s="431">
        <v>1748</v>
      </c>
      <c r="E24" s="431">
        <v>201</v>
      </c>
      <c r="F24" s="431">
        <v>0</v>
      </c>
      <c r="G24" s="431">
        <v>174</v>
      </c>
      <c r="H24" s="431">
        <v>0</v>
      </c>
      <c r="I24" s="431">
        <v>0</v>
      </c>
      <c r="J24" s="431">
        <v>2123</v>
      </c>
      <c r="K24" s="431">
        <v>-2</v>
      </c>
      <c r="L24" s="431">
        <v>2121</v>
      </c>
    </row>
    <row r="25" spans="1:12" ht="16.5">
      <c r="A25" s="428" t="s">
        <v>336</v>
      </c>
      <c r="B25" s="439" t="s">
        <v>154</v>
      </c>
      <c r="C25" s="440"/>
      <c r="D25" s="431">
        <v>0</v>
      </c>
      <c r="E25" s="431">
        <v>451</v>
      </c>
      <c r="F25" s="431">
        <v>0</v>
      </c>
      <c r="G25" s="431">
        <v>159</v>
      </c>
      <c r="H25" s="431">
        <v>0</v>
      </c>
      <c r="I25" s="431">
        <v>0</v>
      </c>
      <c r="J25" s="431">
        <v>610</v>
      </c>
      <c r="K25" s="431">
        <v>0</v>
      </c>
      <c r="L25" s="431">
        <v>610</v>
      </c>
    </row>
    <row r="26" spans="1:12" ht="16.5">
      <c r="A26" s="437" t="s">
        <v>331</v>
      </c>
      <c r="B26" s="448" t="s">
        <v>125</v>
      </c>
      <c r="C26" s="449"/>
      <c r="D26" s="438">
        <v>8247</v>
      </c>
      <c r="E26" s="438">
        <v>3837</v>
      </c>
      <c r="F26" s="438">
        <v>7425</v>
      </c>
      <c r="G26" s="438">
        <v>2064</v>
      </c>
      <c r="H26" s="438">
        <v>0</v>
      </c>
      <c r="I26" s="438">
        <v>-47</v>
      </c>
      <c r="J26" s="438">
        <v>21526</v>
      </c>
      <c r="K26" s="438">
        <v>-429</v>
      </c>
      <c r="L26" s="438">
        <v>21097</v>
      </c>
    </row>
    <row r="27" spans="1:12" ht="16.5">
      <c r="A27" s="428" t="s">
        <v>336</v>
      </c>
      <c r="B27" s="429" t="s">
        <v>136</v>
      </c>
      <c r="C27" s="430"/>
      <c r="D27" s="431">
        <v>3999</v>
      </c>
      <c r="E27" s="431">
        <v>2161</v>
      </c>
      <c r="F27" s="431">
        <v>2340</v>
      </c>
      <c r="G27" s="431">
        <v>308</v>
      </c>
      <c r="H27" s="431">
        <v>375</v>
      </c>
      <c r="I27" s="431">
        <v>-349</v>
      </c>
      <c r="J27" s="431">
        <v>8834</v>
      </c>
      <c r="K27" s="431">
        <v>-72</v>
      </c>
      <c r="L27" s="431">
        <v>8762</v>
      </c>
    </row>
    <row r="28" spans="1:12" ht="16.5">
      <c r="A28" s="428" t="s">
        <v>336</v>
      </c>
      <c r="B28" s="429" t="s">
        <v>171</v>
      </c>
      <c r="C28" s="430"/>
      <c r="D28" s="431">
        <v>1015</v>
      </c>
      <c r="E28" s="431">
        <v>348</v>
      </c>
      <c r="F28" s="431">
        <v>164</v>
      </c>
      <c r="G28" s="431">
        <v>486</v>
      </c>
      <c r="H28" s="431">
        <v>0</v>
      </c>
      <c r="I28" s="431">
        <v>-269</v>
      </c>
      <c r="J28" s="431">
        <v>1744</v>
      </c>
      <c r="K28" s="431">
        <v>0</v>
      </c>
      <c r="L28" s="431">
        <v>1744</v>
      </c>
    </row>
    <row r="29" spans="1:12" ht="16.5">
      <c r="A29" s="428" t="s">
        <v>336</v>
      </c>
      <c r="B29" s="439" t="s">
        <v>142</v>
      </c>
      <c r="C29" s="430"/>
      <c r="D29" s="431">
        <v>1</v>
      </c>
      <c r="E29" s="431">
        <v>0</v>
      </c>
      <c r="F29" s="431">
        <v>0</v>
      </c>
      <c r="G29" s="431">
        <v>4</v>
      </c>
      <c r="H29" s="431">
        <v>1</v>
      </c>
      <c r="I29" s="431">
        <v>0</v>
      </c>
      <c r="J29" s="431">
        <v>6</v>
      </c>
      <c r="K29" s="431">
        <v>-1</v>
      </c>
      <c r="L29" s="431">
        <v>5</v>
      </c>
    </row>
    <row r="30" spans="1:12" ht="16.5">
      <c r="A30" s="441" t="s">
        <v>456</v>
      </c>
      <c r="B30" s="442" t="s">
        <v>126</v>
      </c>
      <c r="C30" s="443"/>
      <c r="D30" s="451">
        <v>13262</v>
      </c>
      <c r="E30" s="451">
        <v>6346</v>
      </c>
      <c r="F30" s="451">
        <v>9929</v>
      </c>
      <c r="G30" s="451">
        <v>2862</v>
      </c>
      <c r="H30" s="451">
        <v>376</v>
      </c>
      <c r="I30" s="451">
        <v>-665</v>
      </c>
      <c r="J30" s="451">
        <v>32110</v>
      </c>
      <c r="K30" s="451">
        <v>-502</v>
      </c>
      <c r="L30" s="451">
        <v>31608</v>
      </c>
    </row>
    <row r="31" spans="1:12" ht="16.5">
      <c r="A31" s="452" t="s">
        <v>459</v>
      </c>
      <c r="B31" s="453" t="s">
        <v>103</v>
      </c>
      <c r="C31" s="454"/>
      <c r="D31" s="455">
        <v>24</v>
      </c>
      <c r="E31" s="455">
        <v>1</v>
      </c>
      <c r="F31" s="455">
        <v>3</v>
      </c>
      <c r="G31" s="455">
        <v>292</v>
      </c>
      <c r="H31" s="455">
        <v>345</v>
      </c>
      <c r="I31" s="455" t="s">
        <v>255</v>
      </c>
      <c r="J31" s="455" t="s">
        <v>255</v>
      </c>
      <c r="K31" s="455"/>
      <c r="L31" s="455"/>
    </row>
    <row r="32" ht="15">
      <c r="L32" s="414" t="s">
        <v>370</v>
      </c>
    </row>
    <row r="33" ht="15">
      <c r="B33" s="415" t="s">
        <v>461</v>
      </c>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H35"/>
  <sheetViews>
    <sheetView zoomScalePageLayoutView="0" workbookViewId="0" topLeftCell="A1">
      <selection activeCell="A1" sqref="A1"/>
    </sheetView>
  </sheetViews>
  <sheetFormatPr defaultColWidth="8.8515625" defaultRowHeight="12.75"/>
  <cols>
    <col min="1" max="1" width="24.8515625" style="0" customWidth="1"/>
    <col min="2" max="2" width="106.421875" style="0" bestFit="1" customWidth="1"/>
    <col min="3" max="3" width="8.8515625" style="0" customWidth="1"/>
    <col min="4" max="4" width="12.140625" style="0" bestFit="1" customWidth="1"/>
    <col min="5" max="6" width="13.140625" style="0" bestFit="1" customWidth="1"/>
  </cols>
  <sheetData>
    <row r="1" spans="2:6" ht="23.25">
      <c r="B1" s="293" t="s">
        <v>319</v>
      </c>
      <c r="C1" s="294"/>
      <c r="D1" s="294"/>
      <c r="E1" s="294"/>
      <c r="F1" s="295"/>
    </row>
    <row r="2" spans="2:6" ht="19.5">
      <c r="B2" s="296" t="s">
        <v>320</v>
      </c>
      <c r="C2" s="294"/>
      <c r="D2" s="294"/>
      <c r="E2" s="294"/>
      <c r="F2" s="295"/>
    </row>
    <row r="3" spans="2:6" ht="19.5">
      <c r="B3" s="296"/>
      <c r="C3" s="294"/>
      <c r="D3" s="294"/>
      <c r="E3" s="294"/>
      <c r="F3" s="295"/>
    </row>
    <row r="4" spans="1:6" ht="19.5">
      <c r="A4" s="297" t="s">
        <v>321</v>
      </c>
      <c r="B4" s="296"/>
      <c r="C4" s="294"/>
      <c r="D4" s="294"/>
      <c r="E4" s="294"/>
      <c r="F4" s="295"/>
    </row>
    <row r="5" spans="1:6" ht="16.5">
      <c r="A5" s="380">
        <f ca="1">NOW()</f>
        <v>42865.59811539352</v>
      </c>
      <c r="B5" s="298" t="s">
        <v>322</v>
      </c>
      <c r="C5" s="299" t="s">
        <v>323</v>
      </c>
      <c r="D5" s="300" t="s">
        <v>324</v>
      </c>
      <c r="E5" s="301" t="s">
        <v>325</v>
      </c>
      <c r="F5" s="301" t="s">
        <v>325</v>
      </c>
    </row>
    <row r="6" ht="16.5">
      <c r="A6" s="302" t="s">
        <v>326</v>
      </c>
    </row>
    <row r="7" spans="1:8" ht="16.5">
      <c r="A7" s="302" t="s">
        <v>327</v>
      </c>
      <c r="H7" s="344" t="s">
        <v>372</v>
      </c>
    </row>
    <row r="8" spans="1:8" ht="17.25">
      <c r="A8" s="302" t="s">
        <v>328</v>
      </c>
      <c r="C8" s="303"/>
      <c r="D8" s="304">
        <v>2012</v>
      </c>
      <c r="E8" s="305">
        <v>2011</v>
      </c>
      <c r="F8" s="306">
        <v>2010</v>
      </c>
      <c r="H8" s="345">
        <v>2011</v>
      </c>
    </row>
    <row r="9" spans="1:8" ht="17.25">
      <c r="A9" s="302" t="s">
        <v>329</v>
      </c>
      <c r="B9" s="303" t="s">
        <v>330</v>
      </c>
      <c r="C9" s="307"/>
      <c r="D9" s="308"/>
      <c r="E9" s="309"/>
      <c r="F9" s="310"/>
      <c r="H9" s="345"/>
    </row>
    <row r="10" spans="1:8" ht="17.25">
      <c r="A10" s="311" t="s">
        <v>331</v>
      </c>
      <c r="B10" s="312" t="s">
        <v>293</v>
      </c>
      <c r="C10" s="294"/>
      <c r="D10" s="329" t="e">
        <f>'IS'!#REF!</f>
        <v>#REF!</v>
      </c>
      <c r="E10" s="313" t="s">
        <v>332</v>
      </c>
      <c r="F10" s="313" t="s">
        <v>333</v>
      </c>
      <c r="H10" s="346" t="e">
        <f>E10-'IS'!#REF!</f>
        <v>#REF!</v>
      </c>
    </row>
    <row r="11" spans="1:8" ht="17.25">
      <c r="A11" s="314" t="s">
        <v>334</v>
      </c>
      <c r="B11" s="294"/>
      <c r="C11" s="294"/>
      <c r="D11" s="329"/>
      <c r="E11" s="313"/>
      <c r="F11" s="313"/>
      <c r="H11" s="347"/>
    </row>
    <row r="12" spans="1:8" ht="17.25">
      <c r="A12" s="315" t="s">
        <v>335</v>
      </c>
      <c r="B12" s="294" t="s">
        <v>32</v>
      </c>
      <c r="C12" s="294"/>
      <c r="D12" s="329"/>
      <c r="E12" s="313"/>
      <c r="F12" s="313"/>
      <c r="H12" s="347"/>
    </row>
    <row r="13" spans="1:8" ht="17.25">
      <c r="A13" s="316" t="s">
        <v>336</v>
      </c>
      <c r="B13" s="294" t="s">
        <v>337</v>
      </c>
      <c r="C13" s="294"/>
      <c r="D13" s="329" t="e">
        <f>'IS'!#REF!</f>
        <v>#REF!</v>
      </c>
      <c r="E13" s="313" t="s">
        <v>338</v>
      </c>
      <c r="F13" s="313" t="s">
        <v>339</v>
      </c>
      <c r="H13" s="346" t="e">
        <f>E13-'IS'!#REF!</f>
        <v>#REF!</v>
      </c>
    </row>
    <row r="14" spans="1:8" ht="28.5" customHeight="1">
      <c r="A14" s="316" t="s">
        <v>336</v>
      </c>
      <c r="B14" s="844" t="s">
        <v>340</v>
      </c>
      <c r="C14" s="844"/>
      <c r="D14" s="329" t="e">
        <f>'IS'!#REF!</f>
        <v>#REF!</v>
      </c>
      <c r="E14" s="313" t="s">
        <v>341</v>
      </c>
      <c r="F14" s="313" t="s">
        <v>342</v>
      </c>
      <c r="H14" s="346" t="e">
        <f>E14-'IS'!#REF!</f>
        <v>#REF!</v>
      </c>
    </row>
    <row r="15" spans="1:8" ht="17.25">
      <c r="A15" s="316" t="s">
        <v>336</v>
      </c>
      <c r="B15" s="294" t="s">
        <v>209</v>
      </c>
      <c r="C15" s="294"/>
      <c r="D15" s="329" t="e">
        <f>'IS'!#REF!</f>
        <v>#REF!</v>
      </c>
      <c r="E15" s="313" t="s">
        <v>343</v>
      </c>
      <c r="F15" s="313" t="s">
        <v>344</v>
      </c>
      <c r="H15" s="346" t="e">
        <f>E15-'IS'!#REF!</f>
        <v>#REF!</v>
      </c>
    </row>
    <row r="16" spans="1:8" ht="17.25">
      <c r="A16" s="316" t="s">
        <v>336</v>
      </c>
      <c r="B16" s="294" t="s">
        <v>345</v>
      </c>
      <c r="C16" s="294"/>
      <c r="D16" s="329" t="e">
        <f>'IS'!#REF!</f>
        <v>#REF!</v>
      </c>
      <c r="E16" s="313" t="s">
        <v>346</v>
      </c>
      <c r="F16" s="313" t="s">
        <v>347</v>
      </c>
      <c r="H16" s="346" t="e">
        <f>E16-'IS'!#REF!</f>
        <v>#REF!</v>
      </c>
    </row>
    <row r="17" spans="1:8" ht="17.25">
      <c r="A17" s="316" t="s">
        <v>336</v>
      </c>
      <c r="B17" s="294" t="s">
        <v>348</v>
      </c>
      <c r="C17" s="294"/>
      <c r="D17" s="329" t="e">
        <f>'IS'!#REF!</f>
        <v>#REF!</v>
      </c>
      <c r="E17" s="313" t="s">
        <v>349</v>
      </c>
      <c r="F17" s="313" t="s">
        <v>350</v>
      </c>
      <c r="H17" s="348" t="e">
        <f>E17-'IS'!#REF!</f>
        <v>#REF!</v>
      </c>
    </row>
    <row r="18" spans="1:8" ht="17.25">
      <c r="A18" s="316" t="s">
        <v>336</v>
      </c>
      <c r="B18" s="294" t="s">
        <v>119</v>
      </c>
      <c r="C18" s="294"/>
      <c r="D18" s="329" t="e">
        <f>'IS'!#REF!</f>
        <v>#REF!</v>
      </c>
      <c r="E18" s="313" t="s">
        <v>351</v>
      </c>
      <c r="F18" s="313" t="s">
        <v>352</v>
      </c>
      <c r="H18" s="348" t="e">
        <f>E18-'IS'!#REF!</f>
        <v>#REF!</v>
      </c>
    </row>
    <row r="19" spans="1:8" ht="17.25">
      <c r="A19" s="316" t="s">
        <v>336</v>
      </c>
      <c r="B19" s="294" t="s">
        <v>112</v>
      </c>
      <c r="C19" s="294"/>
      <c r="D19" s="329" t="e">
        <f>'IS'!#REF!</f>
        <v>#REF!</v>
      </c>
      <c r="E19" s="313" t="s">
        <v>299</v>
      </c>
      <c r="F19" s="313" t="s">
        <v>353</v>
      </c>
      <c r="H19" s="348" t="e">
        <f>E19-'IS'!#REF!</f>
        <v>#VALUE!</v>
      </c>
    </row>
    <row r="20" spans="1:8" ht="17.25">
      <c r="A20" s="316" t="s">
        <v>336</v>
      </c>
      <c r="B20" s="294" t="s">
        <v>354</v>
      </c>
      <c r="C20" s="294"/>
      <c r="D20" s="329" t="e">
        <f>'IS'!#REF!</f>
        <v>#REF!</v>
      </c>
      <c r="E20" s="313" t="s">
        <v>355</v>
      </c>
      <c r="F20" s="313" t="s">
        <v>356</v>
      </c>
      <c r="H20" s="348" t="e">
        <f>E20-'IS'!#REF!</f>
        <v>#REF!</v>
      </c>
    </row>
    <row r="21" spans="1:8" ht="17.25">
      <c r="A21" s="316" t="s">
        <v>336</v>
      </c>
      <c r="B21" s="294" t="s">
        <v>132</v>
      </c>
      <c r="C21" s="294"/>
      <c r="D21" s="329" t="e">
        <f>'IS'!#REF!</f>
        <v>#REF!</v>
      </c>
      <c r="E21" s="313" t="s">
        <v>344</v>
      </c>
      <c r="F21" s="313" t="s">
        <v>357</v>
      </c>
      <c r="H21" s="348" t="e">
        <f>E21-'IS'!#REF!</f>
        <v>#REF!</v>
      </c>
    </row>
    <row r="22" spans="1:8" ht="16.5">
      <c r="A22" s="311" t="s">
        <v>331</v>
      </c>
      <c r="B22" s="317" t="s">
        <v>33</v>
      </c>
      <c r="C22" s="317"/>
      <c r="D22" s="330" t="e">
        <f>SUM(D13:D21)</f>
        <v>#REF!</v>
      </c>
      <c r="E22" s="318" t="s">
        <v>358</v>
      </c>
      <c r="F22" s="318" t="s">
        <v>359</v>
      </c>
      <c r="H22" s="348" t="e">
        <f>E22-'IS'!#REF!</f>
        <v>#REF!</v>
      </c>
    </row>
    <row r="23" spans="1:8" ht="17.25">
      <c r="A23" s="319" t="s">
        <v>360</v>
      </c>
      <c r="B23" s="320" t="s">
        <v>361</v>
      </c>
      <c r="C23" s="321"/>
      <c r="D23" s="331" t="e">
        <f>D22+D10</f>
        <v>#REF!</v>
      </c>
      <c r="E23" s="322" t="s">
        <v>362</v>
      </c>
      <c r="F23" s="322" t="s">
        <v>363</v>
      </c>
      <c r="H23" s="348" t="e">
        <f>E23-'IS'!#REF!</f>
        <v>#REF!</v>
      </c>
    </row>
    <row r="24" spans="1:8" ht="17.25">
      <c r="A24" s="314" t="s">
        <v>334</v>
      </c>
      <c r="B24" s="294"/>
      <c r="C24" s="294"/>
      <c r="D24" s="329"/>
      <c r="E24" s="313"/>
      <c r="F24" s="313"/>
      <c r="H24" s="348"/>
    </row>
    <row r="25" spans="1:8" ht="17.25">
      <c r="A25" s="323" t="s">
        <v>364</v>
      </c>
      <c r="B25" s="324" t="s">
        <v>365</v>
      </c>
      <c r="C25" s="307"/>
      <c r="D25" s="332"/>
      <c r="E25" s="325"/>
      <c r="F25" s="325"/>
      <c r="H25" s="348"/>
    </row>
    <row r="26" spans="1:8" ht="17.25">
      <c r="A26" s="316" t="s">
        <v>336</v>
      </c>
      <c r="B26" s="294" t="s">
        <v>302</v>
      </c>
      <c r="C26" s="294"/>
      <c r="D26" s="329" t="e">
        <f>'IS'!#REF!</f>
        <v>#REF!</v>
      </c>
      <c r="E26" s="313" t="s">
        <v>366</v>
      </c>
      <c r="F26" s="313" t="s">
        <v>367</v>
      </c>
      <c r="H26" s="348" t="e">
        <f>E26-'IS'!#REF!</f>
        <v>#REF!</v>
      </c>
    </row>
    <row r="27" spans="1:8" ht="18" thickBot="1">
      <c r="A27" s="326" t="s">
        <v>368</v>
      </c>
      <c r="B27" s="327" t="s">
        <v>256</v>
      </c>
      <c r="C27" s="327"/>
      <c r="D27" s="333" t="e">
        <f>'IS'!#REF!</f>
        <v>#REF!</v>
      </c>
      <c r="E27" s="328" t="s">
        <v>343</v>
      </c>
      <c r="F27" s="328" t="s">
        <v>369</v>
      </c>
      <c r="H27" s="349" t="e">
        <f>E27-'IS'!#REF!</f>
        <v>#REF!</v>
      </c>
    </row>
    <row r="28" ht="13.5" thickTop="1">
      <c r="F28" s="297" t="s">
        <v>370</v>
      </c>
    </row>
    <row r="32" spans="2:5" ht="12.75">
      <c r="B32" s="334" t="s">
        <v>371</v>
      </c>
      <c r="C32" s="336"/>
      <c r="D32" s="336"/>
      <c r="E32" s="337"/>
    </row>
    <row r="33" spans="2:6" ht="12.75">
      <c r="B33" s="338" t="str">
        <f>B22</f>
        <v>Other comprehensive income for the period</v>
      </c>
      <c r="C33" s="42"/>
      <c r="D33" s="339" t="e">
        <f>D22-'IS'!#REF!</f>
        <v>#REF!</v>
      </c>
      <c r="E33" s="340" t="e">
        <f>E22-'IS'!#REF!</f>
        <v>#REF!</v>
      </c>
      <c r="F33" s="335"/>
    </row>
    <row r="34" spans="2:6" ht="12.75">
      <c r="B34" s="338" t="str">
        <f>B23</f>
        <v>Total comprehensive income / (loss)</v>
      </c>
      <c r="C34" s="42"/>
      <c r="D34" s="339" t="e">
        <f>D23-'IS'!#REF!</f>
        <v>#REF!</v>
      </c>
      <c r="E34" s="340" t="e">
        <f>E23-'IS'!#REF!</f>
        <v>#REF!</v>
      </c>
      <c r="F34" s="335"/>
    </row>
    <row r="35" spans="2:5" ht="12.75">
      <c r="B35" s="341"/>
      <c r="C35" s="342"/>
      <c r="D35" s="342"/>
      <c r="E35" s="343"/>
    </row>
  </sheetData>
  <sheetProtection/>
  <mergeCells count="1">
    <mergeCell ref="B14:C1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0000"/>
  </sheetPr>
  <dimension ref="A1:N44"/>
  <sheetViews>
    <sheetView zoomScalePageLayoutView="0" workbookViewId="0" topLeftCell="A1">
      <selection activeCell="A1" sqref="A1"/>
    </sheetView>
  </sheetViews>
  <sheetFormatPr defaultColWidth="7.7109375" defaultRowHeight="12.75"/>
  <cols>
    <col min="1" max="1" width="23.140625" style="0" bestFit="1" customWidth="1"/>
    <col min="2" max="2" width="65.00390625" style="0" customWidth="1"/>
    <col min="3" max="3" width="26.8515625" style="0" customWidth="1"/>
    <col min="4" max="4" width="15.00390625" style="0" customWidth="1"/>
    <col min="5" max="13" width="22.140625" style="0" customWidth="1"/>
    <col min="14" max="14" width="14.140625" style="0" customWidth="1"/>
  </cols>
  <sheetData>
    <row r="1" spans="2:3" ht="22.5">
      <c r="B1" s="350" t="s">
        <v>373</v>
      </c>
      <c r="C1" s="350"/>
    </row>
    <row r="2" spans="2:3" ht="18">
      <c r="B2" s="351" t="s">
        <v>430</v>
      </c>
      <c r="C2" s="351"/>
    </row>
    <row r="4" ht="12.75">
      <c r="A4" s="297" t="s">
        <v>321</v>
      </c>
    </row>
    <row r="5" spans="1:13" ht="16.5">
      <c r="A5" s="380">
        <f ca="1">NOW()</f>
        <v>42865.59811539352</v>
      </c>
      <c r="B5" s="298" t="s">
        <v>322</v>
      </c>
      <c r="C5" s="299" t="s">
        <v>323</v>
      </c>
      <c r="D5" s="352" t="s">
        <v>375</v>
      </c>
      <c r="E5" s="300" t="s">
        <v>324</v>
      </c>
      <c r="F5" s="300" t="s">
        <v>324</v>
      </c>
      <c r="G5" s="300" t="s">
        <v>324</v>
      </c>
      <c r="H5" s="300" t="s">
        <v>324</v>
      </c>
      <c r="I5" s="300" t="s">
        <v>324</v>
      </c>
      <c r="J5" s="300" t="s">
        <v>324</v>
      </c>
      <c r="K5" s="300" t="s">
        <v>324</v>
      </c>
      <c r="L5" s="300" t="s">
        <v>324</v>
      </c>
      <c r="M5" s="300" t="s">
        <v>324</v>
      </c>
    </row>
    <row r="6" ht="16.5">
      <c r="A6" s="302" t="s">
        <v>326</v>
      </c>
    </row>
    <row r="7" ht="16.5">
      <c r="A7" s="302" t="s">
        <v>327</v>
      </c>
    </row>
    <row r="8" spans="1:13" ht="27">
      <c r="A8" s="302" t="s">
        <v>328</v>
      </c>
      <c r="D8" s="353" t="s">
        <v>378</v>
      </c>
      <c r="E8" s="354" t="s">
        <v>305</v>
      </c>
      <c r="F8" s="354" t="s">
        <v>109</v>
      </c>
      <c r="G8" s="354" t="s">
        <v>185</v>
      </c>
      <c r="H8" s="354" t="s">
        <v>110</v>
      </c>
      <c r="I8" s="354" t="s">
        <v>31</v>
      </c>
      <c r="J8" s="354" t="s">
        <v>178</v>
      </c>
      <c r="K8" s="354" t="s">
        <v>427</v>
      </c>
      <c r="L8" s="355" t="s">
        <v>256</v>
      </c>
      <c r="M8" s="354" t="s">
        <v>133</v>
      </c>
    </row>
    <row r="9" spans="1:13" ht="16.5">
      <c r="A9" s="302" t="s">
        <v>329</v>
      </c>
      <c r="B9" s="356" t="s">
        <v>330</v>
      </c>
      <c r="C9" s="357"/>
      <c r="D9" s="358"/>
      <c r="E9" s="359"/>
      <c r="F9" s="359"/>
      <c r="G9" s="359"/>
      <c r="H9" s="359"/>
      <c r="I9" s="359"/>
      <c r="J9" s="359"/>
      <c r="K9" s="359"/>
      <c r="L9" s="360"/>
      <c r="M9" s="359"/>
    </row>
    <row r="10" spans="1:14" ht="16.5">
      <c r="A10" s="361" t="s">
        <v>335</v>
      </c>
      <c r="B10" s="362" t="s">
        <v>428</v>
      </c>
      <c r="C10" s="362"/>
      <c r="D10" s="363"/>
      <c r="E10" s="372">
        <f>Equity!B6</f>
        <v>8192.561495</v>
      </c>
      <c r="F10" s="372">
        <f>Equity!C6</f>
        <v>7812.003175643798</v>
      </c>
      <c r="G10" s="372">
        <f>Equity!D6</f>
        <v>5381.311396604084</v>
      </c>
      <c r="H10" s="372">
        <f>Equity!F6</f>
        <v>1346.9050876629162</v>
      </c>
      <c r="I10" s="372" t="e">
        <f>Equity!#REF!</f>
        <v>#REF!</v>
      </c>
      <c r="J10" s="372">
        <f>Equity!G6</f>
        <v>3797.395613</v>
      </c>
      <c r="K10" s="372">
        <f>Equity!H6</f>
        <v>24710.428142221997</v>
      </c>
      <c r="L10" s="372">
        <f>Equity!I6</f>
        <v>23.435329639299997</v>
      </c>
      <c r="M10" s="372">
        <f>Equity!J6</f>
        <v>24733.863471861296</v>
      </c>
      <c r="N10" s="364"/>
    </row>
    <row r="11" spans="1:13" ht="16.5">
      <c r="A11" s="316" t="s">
        <v>336</v>
      </c>
      <c r="B11" s="292" t="s">
        <v>391</v>
      </c>
      <c r="C11" s="292"/>
      <c r="D11" s="363"/>
      <c r="E11" s="374">
        <f>Equity!B8</f>
        <v>0</v>
      </c>
      <c r="F11" s="374">
        <f>Equity!C8</f>
        <v>378.0181892864</v>
      </c>
      <c r="G11" s="374">
        <f>Equity!D8</f>
        <v>0</v>
      </c>
      <c r="H11" s="374">
        <f>Equity!F8</f>
        <v>0</v>
      </c>
      <c r="I11" s="374" t="e">
        <f>Equity!#REF!</f>
        <v>#REF!</v>
      </c>
      <c r="J11" s="374">
        <f>Equity!G8</f>
        <v>0</v>
      </c>
      <c r="K11" s="374">
        <f>Equity!H8</f>
        <v>378.0181892864</v>
      </c>
      <c r="L11" s="374">
        <f>Equity!I8</f>
        <v>-0.1647529548</v>
      </c>
      <c r="M11" s="374">
        <f>Equity!J8</f>
        <v>377.8534363316</v>
      </c>
    </row>
    <row r="12" spans="1:13" ht="16.5">
      <c r="A12" s="361" t="s">
        <v>335</v>
      </c>
      <c r="B12" s="292" t="s">
        <v>32</v>
      </c>
      <c r="C12" s="292"/>
      <c r="D12" s="363"/>
      <c r="E12" s="374"/>
      <c r="F12" s="374"/>
      <c r="G12" s="374"/>
      <c r="H12" s="374"/>
      <c r="I12" s="374"/>
      <c r="J12" s="374"/>
      <c r="K12" s="374"/>
      <c r="L12" s="374"/>
      <c r="M12" s="374"/>
    </row>
    <row r="13" spans="1:13" ht="16.5">
      <c r="A13" s="316" t="s">
        <v>336</v>
      </c>
      <c r="B13" s="292" t="s">
        <v>226</v>
      </c>
      <c r="C13" s="292"/>
      <c r="D13" s="363"/>
      <c r="E13" s="374">
        <f>Equity!B17</f>
        <v>0</v>
      </c>
      <c r="F13" s="374">
        <f>Equity!C17</f>
        <v>0</v>
      </c>
      <c r="G13" s="374">
        <f>Equity!D17</f>
        <v>467.28205770370005</v>
      </c>
      <c r="H13" s="374">
        <f>Equity!F17</f>
        <v>0</v>
      </c>
      <c r="I13" s="374" t="e">
        <f>Equity!#REF!</f>
        <v>#REF!</v>
      </c>
      <c r="J13" s="374">
        <f>Equity!G17</f>
        <v>0</v>
      </c>
      <c r="K13" s="374">
        <f>Equity!H17</f>
        <v>467.28205770370005</v>
      </c>
      <c r="L13" s="374">
        <f>Equity!I17</f>
        <v>0</v>
      </c>
      <c r="M13" s="374">
        <f>Equity!J17</f>
        <v>467.28205770370005</v>
      </c>
    </row>
    <row r="14" spans="1:13" ht="27">
      <c r="A14" s="316" t="s">
        <v>336</v>
      </c>
      <c r="B14" s="292" t="s">
        <v>394</v>
      </c>
      <c r="C14" s="292"/>
      <c r="D14" s="363"/>
      <c r="E14" s="374">
        <f>Equity!B19</f>
        <v>0</v>
      </c>
      <c r="F14" s="374">
        <f>Equity!C19</f>
        <v>0</v>
      </c>
      <c r="G14" s="374">
        <f>Equity!D19</f>
        <v>-79.5890604094</v>
      </c>
      <c r="H14" s="374">
        <f>Equity!F19</f>
        <v>0</v>
      </c>
      <c r="I14" s="374" t="e">
        <f>Equity!#REF!</f>
        <v>#REF!</v>
      </c>
      <c r="J14" s="374">
        <f>Equity!G19</f>
        <v>0</v>
      </c>
      <c r="K14" s="374">
        <f>Equity!H19</f>
        <v>-79.5890604094</v>
      </c>
      <c r="L14" s="374">
        <f>Equity!I19</f>
        <v>0</v>
      </c>
      <c r="M14" s="374">
        <f>Equity!J19</f>
        <v>-79.5890604094</v>
      </c>
    </row>
    <row r="15" spans="1:13" ht="16.5">
      <c r="A15" s="316" t="s">
        <v>336</v>
      </c>
      <c r="B15" s="292" t="s">
        <v>396</v>
      </c>
      <c r="C15" s="292"/>
      <c r="D15" s="363"/>
      <c r="E15" s="374" t="e">
        <f>Equity!#REF!</f>
        <v>#REF!</v>
      </c>
      <c r="F15" s="374" t="e">
        <f>Equity!#REF!</f>
        <v>#REF!</v>
      </c>
      <c r="G15" s="374" t="e">
        <f>Equity!#REF!</f>
        <v>#REF!</v>
      </c>
      <c r="H15" s="374" t="e">
        <f>Equity!#REF!</f>
        <v>#REF!</v>
      </c>
      <c r="I15" s="374" t="e">
        <f>Equity!#REF!</f>
        <v>#REF!</v>
      </c>
      <c r="J15" s="374" t="e">
        <f>Equity!#REF!</f>
        <v>#REF!</v>
      </c>
      <c r="K15" s="374" t="e">
        <f>Equity!#REF!</f>
        <v>#REF!</v>
      </c>
      <c r="L15" s="374" t="e">
        <f>Equity!#REF!</f>
        <v>#REF!</v>
      </c>
      <c r="M15" s="374" t="e">
        <f>Equity!#REF!</f>
        <v>#REF!</v>
      </c>
    </row>
    <row r="16" spans="1:13" ht="16.5">
      <c r="A16" s="316" t="s">
        <v>336</v>
      </c>
      <c r="B16" s="292" t="s">
        <v>197</v>
      </c>
      <c r="C16" s="292"/>
      <c r="D16" s="363"/>
      <c r="E16" s="374">
        <f>Equity!B20</f>
        <v>0</v>
      </c>
      <c r="F16" s="374">
        <f>Equity!C20</f>
        <v>0</v>
      </c>
      <c r="G16" s="374">
        <f>Equity!D20</f>
        <v>3.8756889581999303</v>
      </c>
      <c r="H16" s="374">
        <f>Equity!F20</f>
        <v>0</v>
      </c>
      <c r="I16" s="374" t="e">
        <f>Equity!#REF!</f>
        <v>#REF!</v>
      </c>
      <c r="J16" s="374">
        <f>Equity!G20</f>
        <v>0</v>
      </c>
      <c r="K16" s="374">
        <f>Equity!H20</f>
        <v>3.8756889581999303</v>
      </c>
      <c r="L16" s="374">
        <f>Equity!I20</f>
        <v>0</v>
      </c>
      <c r="M16" s="374">
        <f>Equity!J20</f>
        <v>3.8756889581999303</v>
      </c>
    </row>
    <row r="17" spans="1:13" ht="27">
      <c r="A17" s="316" t="s">
        <v>336</v>
      </c>
      <c r="B17" s="292" t="s">
        <v>397</v>
      </c>
      <c r="C17" s="292"/>
      <c r="D17" s="363"/>
      <c r="E17" s="374">
        <f>Equity!B22</f>
        <v>0</v>
      </c>
      <c r="F17" s="374">
        <f>Equity!C22</f>
        <v>0</v>
      </c>
      <c r="G17" s="374">
        <f>Equity!D22</f>
        <v>-49.3410934227</v>
      </c>
      <c r="H17" s="374">
        <f>Equity!F22</f>
        <v>-179.43196551480003</v>
      </c>
      <c r="I17" s="374" t="e">
        <f>Equity!#REF!</f>
        <v>#REF!</v>
      </c>
      <c r="J17" s="374">
        <f>Equity!G22</f>
        <v>0</v>
      </c>
      <c r="K17" s="374">
        <f>Equity!H22</f>
        <v>-218.488045926</v>
      </c>
      <c r="L17" s="374">
        <f>Equity!I22</f>
        <v>0</v>
      </c>
      <c r="M17" s="374">
        <f>Equity!J22</f>
        <v>-218.488045926</v>
      </c>
    </row>
    <row r="18" spans="1:13" ht="16.5">
      <c r="A18" s="316" t="s">
        <v>336</v>
      </c>
      <c r="B18" s="292" t="s">
        <v>119</v>
      </c>
      <c r="C18" s="292"/>
      <c r="D18" s="363"/>
      <c r="E18" s="374">
        <f>Equity!B23</f>
        <v>0</v>
      </c>
      <c r="F18" s="374">
        <f>Equity!C23</f>
        <v>0</v>
      </c>
      <c r="G18" s="374">
        <f>Equity!D23</f>
        <v>0</v>
      </c>
      <c r="H18" s="374">
        <f>Equity!F23</f>
        <v>-7.633203687499998</v>
      </c>
      <c r="I18" s="374" t="e">
        <f>Equity!#REF!</f>
        <v>#REF!</v>
      </c>
      <c r="J18" s="374">
        <f>Equity!G23</f>
        <v>0</v>
      </c>
      <c r="K18" s="374">
        <f>Equity!H23</f>
        <v>-7.633203687499998</v>
      </c>
      <c r="L18" s="374">
        <f>Equity!I23</f>
        <v>0</v>
      </c>
      <c r="M18" s="374">
        <f>Equity!J23</f>
        <v>-7.633203687499998</v>
      </c>
    </row>
    <row r="19" spans="1:13" ht="27">
      <c r="A19" s="316" t="s">
        <v>336</v>
      </c>
      <c r="B19" s="292" t="s">
        <v>354</v>
      </c>
      <c r="C19" s="292"/>
      <c r="D19" s="363"/>
      <c r="E19" s="374">
        <f>Equity!B25</f>
        <v>0</v>
      </c>
      <c r="F19" s="374">
        <f>Equity!C25</f>
        <v>0</v>
      </c>
      <c r="G19" s="374">
        <f>Equity!D25</f>
        <v>-123.74297111000001</v>
      </c>
      <c r="H19" s="374">
        <f>Equity!F25</f>
        <v>8.3091553541</v>
      </c>
      <c r="I19" s="374" t="e">
        <f>Equity!#REF!</f>
        <v>#REF!</v>
      </c>
      <c r="J19" s="374">
        <f>Equity!G25</f>
        <v>-0.1314924392</v>
      </c>
      <c r="K19" s="374">
        <f>Equity!H25</f>
        <v>-115.56530819510002</v>
      </c>
      <c r="L19" s="374">
        <f>Equity!I25</f>
        <v>0</v>
      </c>
      <c r="M19" s="374">
        <f>Equity!J25</f>
        <v>-115.56530819510002</v>
      </c>
    </row>
    <row r="20" spans="1:13" ht="16.5">
      <c r="A20" s="316" t="s">
        <v>336</v>
      </c>
      <c r="B20" s="292" t="s">
        <v>132</v>
      </c>
      <c r="C20" s="292"/>
      <c r="D20" s="363"/>
      <c r="E20" s="374" t="e">
        <f>Equity!B26+Equity!#REF!</f>
        <v>#REF!</v>
      </c>
      <c r="F20" s="374" t="e">
        <f>Equity!C26+Equity!#REF!</f>
        <v>#REF!</v>
      </c>
      <c r="G20" s="374" t="e">
        <f>Equity!D26+Equity!#REF!</f>
        <v>#REF!</v>
      </c>
      <c r="H20" s="374" t="e">
        <f>Equity!F26+Equity!#REF!</f>
        <v>#REF!</v>
      </c>
      <c r="I20" s="374" t="e">
        <f>Equity!#REF!+Equity!#REF!</f>
        <v>#REF!</v>
      </c>
      <c r="J20" s="374" t="e">
        <f>Equity!G26+Equity!#REF!</f>
        <v>#REF!</v>
      </c>
      <c r="K20" s="374" t="e">
        <f>Equity!H26+Equity!#REF!</f>
        <v>#REF!</v>
      </c>
      <c r="L20" s="374" t="e">
        <f>Equity!I26+Equity!#REF!</f>
        <v>#REF!</v>
      </c>
      <c r="M20" s="374" t="e">
        <f>Equity!J26+Equity!#REF!</f>
        <v>#REF!</v>
      </c>
    </row>
    <row r="21" spans="1:13" ht="16.5">
      <c r="A21" s="365" t="s">
        <v>360</v>
      </c>
      <c r="B21" s="366" t="s">
        <v>400</v>
      </c>
      <c r="C21" s="366"/>
      <c r="D21" s="367"/>
      <c r="E21" s="375" t="e">
        <f>SUM(E13:E20)</f>
        <v>#REF!</v>
      </c>
      <c r="F21" s="375" t="e">
        <f aca="true" t="shared" si="0" ref="F21:M21">SUM(F13:F20)</f>
        <v>#REF!</v>
      </c>
      <c r="G21" s="375" t="e">
        <f t="shared" si="0"/>
        <v>#REF!</v>
      </c>
      <c r="H21" s="375" t="e">
        <f t="shared" si="0"/>
        <v>#REF!</v>
      </c>
      <c r="I21" s="375" t="e">
        <f t="shared" si="0"/>
        <v>#REF!</v>
      </c>
      <c r="J21" s="375" t="e">
        <f t="shared" si="0"/>
        <v>#REF!</v>
      </c>
      <c r="K21" s="375" t="e">
        <f t="shared" si="0"/>
        <v>#REF!</v>
      </c>
      <c r="L21" s="375" t="e">
        <f t="shared" si="0"/>
        <v>#REF!</v>
      </c>
      <c r="M21" s="375" t="e">
        <f t="shared" si="0"/>
        <v>#REF!</v>
      </c>
    </row>
    <row r="22" spans="1:13" ht="16.5">
      <c r="A22" s="314" t="s">
        <v>334</v>
      </c>
      <c r="B22" s="292"/>
      <c r="C22" s="292"/>
      <c r="D22" s="363"/>
      <c r="E22" s="374"/>
      <c r="F22" s="374"/>
      <c r="G22" s="374"/>
      <c r="H22" s="374"/>
      <c r="I22" s="374"/>
      <c r="J22" s="374"/>
      <c r="K22" s="374"/>
      <c r="L22" s="374"/>
      <c r="M22" s="374"/>
    </row>
    <row r="23" spans="1:13" ht="16.5">
      <c r="A23" s="365" t="s">
        <v>360</v>
      </c>
      <c r="B23" s="366" t="s">
        <v>429</v>
      </c>
      <c r="C23" s="366"/>
      <c r="D23" s="367"/>
      <c r="E23" s="375" t="e">
        <f>E21+E11</f>
        <v>#REF!</v>
      </c>
      <c r="F23" s="375" t="e">
        <f>F21+F11</f>
        <v>#REF!</v>
      </c>
      <c r="G23" s="375" t="e">
        <f>G21+G11</f>
        <v>#REF!</v>
      </c>
      <c r="H23" s="375" t="e">
        <f aca="true" t="shared" si="1" ref="H23:M23">H21+H11</f>
        <v>#REF!</v>
      </c>
      <c r="I23" s="375" t="e">
        <f t="shared" si="1"/>
        <v>#REF!</v>
      </c>
      <c r="J23" s="375" t="e">
        <f t="shared" si="1"/>
        <v>#REF!</v>
      </c>
      <c r="K23" s="375" t="e">
        <f t="shared" si="1"/>
        <v>#REF!</v>
      </c>
      <c r="L23" s="375" t="e">
        <f t="shared" si="1"/>
        <v>#REF!</v>
      </c>
      <c r="M23" s="375" t="e">
        <f t="shared" si="1"/>
        <v>#REF!</v>
      </c>
    </row>
    <row r="24" spans="1:13" ht="16.5">
      <c r="A24" s="316" t="s">
        <v>336</v>
      </c>
      <c r="B24" s="292" t="s">
        <v>117</v>
      </c>
      <c r="C24" s="292"/>
      <c r="D24" s="368"/>
      <c r="E24" s="374" t="e">
        <f>Equity!#REF!</f>
        <v>#REF!</v>
      </c>
      <c r="F24" s="374" t="e">
        <f>Equity!#REF!</f>
        <v>#REF!</v>
      </c>
      <c r="G24" s="374" t="e">
        <f>Equity!#REF!</f>
        <v>#REF!</v>
      </c>
      <c r="H24" s="374" t="e">
        <f>Equity!#REF!</f>
        <v>#REF!</v>
      </c>
      <c r="I24" s="374" t="e">
        <f>Equity!#REF!</f>
        <v>#REF!</v>
      </c>
      <c r="J24" s="374" t="e">
        <f>Equity!#REF!</f>
        <v>#REF!</v>
      </c>
      <c r="K24" s="374" t="e">
        <f>Equity!#REF!</f>
        <v>#REF!</v>
      </c>
      <c r="L24" s="374" t="e">
        <f>Equity!#REF!</f>
        <v>#REF!</v>
      </c>
      <c r="M24" s="374" t="e">
        <f>Equity!#REF!</f>
        <v>#REF!</v>
      </c>
    </row>
    <row r="25" spans="1:13" ht="16.5">
      <c r="A25" s="316" t="s">
        <v>336</v>
      </c>
      <c r="B25" s="292" t="s">
        <v>108</v>
      </c>
      <c r="C25" s="292"/>
      <c r="D25" s="368"/>
      <c r="E25" s="374" t="e">
        <f>Equity!#REF!</f>
        <v>#REF!</v>
      </c>
      <c r="F25" s="374" t="e">
        <f>Equity!#REF!</f>
        <v>#REF!</v>
      </c>
      <c r="G25" s="374" t="e">
        <f>Equity!#REF!</f>
        <v>#REF!</v>
      </c>
      <c r="H25" s="374" t="e">
        <f>Equity!#REF!</f>
        <v>#REF!</v>
      </c>
      <c r="I25" s="374" t="e">
        <f>Equity!#REF!</f>
        <v>#REF!</v>
      </c>
      <c r="J25" s="374" t="e">
        <f>Equity!#REF!</f>
        <v>#REF!</v>
      </c>
      <c r="K25" s="374" t="e">
        <f>Equity!#REF!</f>
        <v>#REF!</v>
      </c>
      <c r="L25" s="374" t="e">
        <f>Equity!#REF!</f>
        <v>#REF!</v>
      </c>
      <c r="M25" s="374" t="e">
        <f>Equity!#REF!</f>
        <v>#REF!</v>
      </c>
    </row>
    <row r="26" spans="1:13" ht="16.5">
      <c r="A26" s="316" t="s">
        <v>336</v>
      </c>
      <c r="B26" s="377" t="s">
        <v>121</v>
      </c>
      <c r="C26" s="292"/>
      <c r="D26" s="368"/>
      <c r="E26" s="374" t="e">
        <f>Equity!#REF!</f>
        <v>#REF!</v>
      </c>
      <c r="F26" s="374" t="e">
        <f>Equity!#REF!</f>
        <v>#REF!</v>
      </c>
      <c r="G26" s="374" t="e">
        <f>Equity!#REF!</f>
        <v>#REF!</v>
      </c>
      <c r="H26" s="374" t="e">
        <f>Equity!#REF!</f>
        <v>#REF!</v>
      </c>
      <c r="I26" s="374" t="e">
        <f>Equity!#REF!</f>
        <v>#REF!</v>
      </c>
      <c r="J26" s="374" t="e">
        <f>Equity!#REF!</f>
        <v>#REF!</v>
      </c>
      <c r="K26" s="374" t="e">
        <f>Equity!#REF!</f>
        <v>#REF!</v>
      </c>
      <c r="L26" s="374" t="e">
        <f>Equity!#REF!</f>
        <v>#REF!</v>
      </c>
      <c r="M26" s="374" t="e">
        <f>Equity!#REF!</f>
        <v>#REF!</v>
      </c>
    </row>
    <row r="27" spans="1:13" ht="16.5">
      <c r="A27" s="316" t="s">
        <v>336</v>
      </c>
      <c r="B27" s="377" t="s">
        <v>318</v>
      </c>
      <c r="C27" s="292"/>
      <c r="D27" s="363"/>
      <c r="E27" s="374" t="e">
        <f>Equity!#REF!</f>
        <v>#REF!</v>
      </c>
      <c r="F27" s="374" t="e">
        <f>Equity!#REF!</f>
        <v>#REF!</v>
      </c>
      <c r="G27" s="374" t="e">
        <f>Equity!#REF!</f>
        <v>#REF!</v>
      </c>
      <c r="H27" s="374" t="e">
        <f>Equity!#REF!</f>
        <v>#REF!</v>
      </c>
      <c r="I27" s="374" t="e">
        <f>Equity!#REF!</f>
        <v>#REF!</v>
      </c>
      <c r="J27" s="374" t="e">
        <f>Equity!#REF!</f>
        <v>#REF!</v>
      </c>
      <c r="K27" s="374" t="e">
        <f>Equity!#REF!</f>
        <v>#REF!</v>
      </c>
      <c r="L27" s="374" t="e">
        <f>Equity!#REF!</f>
        <v>#REF!</v>
      </c>
      <c r="M27" s="374" t="e">
        <f>Equity!#REF!</f>
        <v>#REF!</v>
      </c>
    </row>
    <row r="28" spans="1:13" ht="16.5">
      <c r="A28" s="316" t="s">
        <v>336</v>
      </c>
      <c r="B28" s="377" t="s">
        <v>431</v>
      </c>
      <c r="C28" s="292"/>
      <c r="D28" s="363"/>
      <c r="E28" s="374" t="e">
        <f>Equity!#REF!</f>
        <v>#REF!</v>
      </c>
      <c r="F28" s="374" t="e">
        <f>Equity!#REF!</f>
        <v>#REF!</v>
      </c>
      <c r="G28" s="374" t="e">
        <f>Equity!#REF!</f>
        <v>#REF!</v>
      </c>
      <c r="H28" s="374" t="e">
        <f>Equity!#REF!</f>
        <v>#REF!</v>
      </c>
      <c r="I28" s="374" t="e">
        <f>Equity!#REF!</f>
        <v>#REF!</v>
      </c>
      <c r="J28" s="374" t="e">
        <f>Equity!#REF!</f>
        <v>#REF!</v>
      </c>
      <c r="K28" s="374" t="e">
        <f>Equity!#REF!</f>
        <v>#REF!</v>
      </c>
      <c r="L28" s="374" t="e">
        <f>Equity!#REF!</f>
        <v>#REF!</v>
      </c>
      <c r="M28" s="374" t="e">
        <f>Equity!#REF!</f>
        <v>#REF!</v>
      </c>
    </row>
    <row r="29" spans="1:13" ht="16.5">
      <c r="A29" s="316" t="s">
        <v>336</v>
      </c>
      <c r="B29" s="377" t="s">
        <v>295</v>
      </c>
      <c r="C29" s="292"/>
      <c r="D29" s="363"/>
      <c r="E29" s="374">
        <f>Equity!B31</f>
        <v>0</v>
      </c>
      <c r="F29" s="374">
        <f>Equity!C31</f>
        <v>-7.447865</v>
      </c>
      <c r="G29" s="374">
        <f>Equity!D31</f>
        <v>0</v>
      </c>
      <c r="H29" s="374">
        <f>Equity!F31</f>
        <v>0</v>
      </c>
      <c r="I29" s="374" t="e">
        <f>Equity!#REF!</f>
        <v>#REF!</v>
      </c>
      <c r="J29" s="374">
        <f>Equity!G31</f>
        <v>0</v>
      </c>
      <c r="K29" s="374">
        <f>Equity!H31</f>
        <v>-7.447865</v>
      </c>
      <c r="L29" s="374">
        <f>Equity!I31</f>
        <v>0</v>
      </c>
      <c r="M29" s="374">
        <f>Equity!J31</f>
        <v>-7.447865</v>
      </c>
    </row>
    <row r="30" spans="1:13" ht="16.5">
      <c r="A30" s="316" t="s">
        <v>336</v>
      </c>
      <c r="B30" s="292" t="s">
        <v>172</v>
      </c>
      <c r="C30" s="292"/>
      <c r="D30" s="363"/>
      <c r="E30" s="374" t="e">
        <f>Equity!#REF!</f>
        <v>#REF!</v>
      </c>
      <c r="F30" s="374" t="e">
        <f>Equity!#REF!</f>
        <v>#REF!</v>
      </c>
      <c r="G30" s="374" t="e">
        <f>Equity!#REF!</f>
        <v>#REF!</v>
      </c>
      <c r="H30" s="374" t="e">
        <f>Equity!#REF!</f>
        <v>#REF!</v>
      </c>
      <c r="I30" s="374" t="e">
        <f>Equity!#REF!</f>
        <v>#REF!</v>
      </c>
      <c r="J30" s="374" t="e">
        <f>Equity!#REF!</f>
        <v>#REF!</v>
      </c>
      <c r="K30" s="374" t="e">
        <f>Equity!#REF!</f>
        <v>#REF!</v>
      </c>
      <c r="L30" s="374" t="e">
        <f>Equity!#REF!</f>
        <v>#REF!</v>
      </c>
      <c r="M30" s="374" t="e">
        <f>Equity!#REF!</f>
        <v>#REF!</v>
      </c>
    </row>
    <row r="31" spans="1:13" ht="16.5">
      <c r="A31" s="316" t="s">
        <v>336</v>
      </c>
      <c r="B31" s="292" t="s">
        <v>200</v>
      </c>
      <c r="C31" s="292"/>
      <c r="D31" s="363"/>
      <c r="E31" s="374">
        <f>Equity!B31</f>
        <v>0</v>
      </c>
      <c r="F31" s="374">
        <f>Equity!C32</f>
        <v>-27.236130999999997</v>
      </c>
      <c r="G31" s="374">
        <f>Equity!D32</f>
        <v>0</v>
      </c>
      <c r="H31" s="374">
        <f>Equity!F32</f>
        <v>0</v>
      </c>
      <c r="I31" s="374" t="e">
        <f>Equity!#REF!</f>
        <v>#REF!</v>
      </c>
      <c r="J31" s="374">
        <f>Equity!G32</f>
        <v>0</v>
      </c>
      <c r="K31" s="374">
        <f>Equity!H32</f>
        <v>-27.236130999999997</v>
      </c>
      <c r="L31" s="374">
        <f>Equity!I32</f>
        <v>0</v>
      </c>
      <c r="M31" s="374">
        <f>Equity!J32</f>
        <v>-27.236130999999997</v>
      </c>
    </row>
    <row r="32" spans="1:13" ht="16.5">
      <c r="A32" s="316" t="s">
        <v>336</v>
      </c>
      <c r="B32" s="377" t="s">
        <v>460</v>
      </c>
      <c r="C32" s="292"/>
      <c r="D32" s="363"/>
      <c r="E32" s="374" t="e">
        <f>Equity!#REF!</f>
        <v>#REF!</v>
      </c>
      <c r="F32" s="374" t="e">
        <f>Equity!#REF!</f>
        <v>#REF!</v>
      </c>
      <c r="G32" s="374" t="e">
        <f>Equity!#REF!</f>
        <v>#REF!</v>
      </c>
      <c r="H32" s="374" t="e">
        <f>Equity!#REF!</f>
        <v>#REF!</v>
      </c>
      <c r="I32" s="374" t="e">
        <f>Equity!#REF!</f>
        <v>#REF!</v>
      </c>
      <c r="J32" s="374" t="e">
        <f>Equity!#REF!</f>
        <v>#REF!</v>
      </c>
      <c r="K32" s="374" t="e">
        <f>Equity!#REF!</f>
        <v>#REF!</v>
      </c>
      <c r="L32" s="374" t="e">
        <f>Equity!#REF!</f>
        <v>#REF!</v>
      </c>
      <c r="M32" s="374" t="e">
        <f>Equity!#REF!</f>
        <v>#REF!</v>
      </c>
    </row>
    <row r="33" spans="1:13" ht="16.5">
      <c r="A33" s="316" t="s">
        <v>336</v>
      </c>
      <c r="B33" s="292" t="s">
        <v>412</v>
      </c>
      <c r="C33" s="292"/>
      <c r="D33" s="363"/>
      <c r="E33" s="374">
        <f>Equity!B33</f>
        <v>0</v>
      </c>
      <c r="F33" s="374">
        <f>Equity!C33</f>
        <v>0.0148144919</v>
      </c>
      <c r="G33" s="374">
        <f>Equity!D33</f>
        <v>0</v>
      </c>
      <c r="H33" s="374">
        <f>Equity!F33</f>
        <v>0</v>
      </c>
      <c r="I33" s="374" t="e">
        <f>Equity!#REF!</f>
        <v>#REF!</v>
      </c>
      <c r="J33" s="374">
        <f>Equity!G33</f>
        <v>6.0950878446999965</v>
      </c>
      <c r="K33" s="374">
        <f>Equity!H33</f>
        <v>6.109902336599997</v>
      </c>
      <c r="L33" s="374">
        <f>Equity!I33</f>
        <v>0</v>
      </c>
      <c r="M33" s="374">
        <f>Equity!J33</f>
        <v>6.109902336599997</v>
      </c>
    </row>
    <row r="34" spans="1:13" ht="16.5">
      <c r="A34" s="316" t="s">
        <v>336</v>
      </c>
      <c r="B34" s="362" t="s">
        <v>132</v>
      </c>
      <c r="C34" s="362"/>
      <c r="D34" s="363"/>
      <c r="E34" s="374"/>
      <c r="F34" s="373"/>
      <c r="G34" s="374"/>
      <c r="H34" s="374"/>
      <c r="I34" s="374"/>
      <c r="J34" s="374"/>
      <c r="K34" s="373"/>
      <c r="L34" s="374"/>
      <c r="M34" s="373"/>
    </row>
    <row r="35" spans="1:13" ht="16.5">
      <c r="A35" s="369" t="s">
        <v>415</v>
      </c>
      <c r="B35" s="370" t="s">
        <v>314</v>
      </c>
      <c r="C35" s="370"/>
      <c r="D35" s="371" t="s">
        <v>416</v>
      </c>
      <c r="E35" s="376" t="e">
        <f aca="true" t="shared" si="2" ref="E35:M35">SUM(E23:E34)+E10</f>
        <v>#REF!</v>
      </c>
      <c r="F35" s="376" t="e">
        <f t="shared" si="2"/>
        <v>#REF!</v>
      </c>
      <c r="G35" s="376" t="e">
        <f t="shared" si="2"/>
        <v>#REF!</v>
      </c>
      <c r="H35" s="376" t="e">
        <f t="shared" si="2"/>
        <v>#REF!</v>
      </c>
      <c r="I35" s="376" t="e">
        <f t="shared" si="2"/>
        <v>#REF!</v>
      </c>
      <c r="J35" s="376" t="e">
        <f t="shared" si="2"/>
        <v>#REF!</v>
      </c>
      <c r="K35" s="376" t="e">
        <f t="shared" si="2"/>
        <v>#REF!</v>
      </c>
      <c r="L35" s="376" t="e">
        <f t="shared" si="2"/>
        <v>#REF!</v>
      </c>
      <c r="M35" s="376" t="e">
        <f t="shared" si="2"/>
        <v>#REF!</v>
      </c>
    </row>
    <row r="36" spans="1:2" ht="16.5">
      <c r="A36" s="316" t="s">
        <v>425</v>
      </c>
      <c r="B36" s="292" t="s">
        <v>426</v>
      </c>
    </row>
    <row r="37" ht="12.75">
      <c r="M37" s="297" t="s">
        <v>370</v>
      </c>
    </row>
    <row r="40" spans="2:13" ht="12.75">
      <c r="B40" s="334" t="s">
        <v>371</v>
      </c>
      <c r="C40" s="336"/>
      <c r="D40" s="336"/>
      <c r="E40" s="336"/>
      <c r="F40" s="336"/>
      <c r="G40" s="336"/>
      <c r="H40" s="336"/>
      <c r="I40" s="336"/>
      <c r="J40" s="336"/>
      <c r="K40" s="336"/>
      <c r="L40" s="336"/>
      <c r="M40" s="337"/>
    </row>
    <row r="41" spans="2:13" ht="12.75">
      <c r="B41" s="338" t="str">
        <f>B21</f>
        <v>Total other comprehensive income / (Loss)</v>
      </c>
      <c r="C41" s="42"/>
      <c r="D41" s="42"/>
      <c r="E41" s="339" t="e">
        <f>E21-Equity!B27</f>
        <v>#REF!</v>
      </c>
      <c r="F41" s="339" t="e">
        <f>F21-Equity!C27</f>
        <v>#REF!</v>
      </c>
      <c r="G41" s="339" t="e">
        <f>G21-Equity!D27</f>
        <v>#REF!</v>
      </c>
      <c r="H41" s="339" t="e">
        <f>H21-Equity!F27</f>
        <v>#REF!</v>
      </c>
      <c r="I41" s="339" t="e">
        <f>I21-Equity!#REF!</f>
        <v>#REF!</v>
      </c>
      <c r="J41" s="339" t="e">
        <f>J21-Equity!G27</f>
        <v>#REF!</v>
      </c>
      <c r="K41" s="339" t="e">
        <f>K21-Equity!H27</f>
        <v>#REF!</v>
      </c>
      <c r="L41" s="339" t="e">
        <f>L21-Equity!I27</f>
        <v>#REF!</v>
      </c>
      <c r="M41" s="340" t="e">
        <f>M21-Equity!J27</f>
        <v>#REF!</v>
      </c>
    </row>
    <row r="42" spans="2:13" ht="12.75">
      <c r="B42" s="338" t="str">
        <f>B23</f>
        <v>Total comprehensive income / (loss) for 2012</v>
      </c>
      <c r="C42" s="42"/>
      <c r="D42" s="42"/>
      <c r="E42" s="339" t="e">
        <f>E23-Equity!B29</f>
        <v>#REF!</v>
      </c>
      <c r="F42" s="339" t="e">
        <f>F23-Equity!C29</f>
        <v>#REF!</v>
      </c>
      <c r="G42" s="339" t="e">
        <f>G23-Equity!D29</f>
        <v>#REF!</v>
      </c>
      <c r="H42" s="339" t="e">
        <f>H23-Equity!F29</f>
        <v>#REF!</v>
      </c>
      <c r="I42" s="339" t="e">
        <f>I23-Equity!#REF!</f>
        <v>#REF!</v>
      </c>
      <c r="J42" s="339" t="e">
        <f>J23-Equity!G29</f>
        <v>#REF!</v>
      </c>
      <c r="K42" s="339" t="e">
        <f>K23-Equity!H29</f>
        <v>#REF!</v>
      </c>
      <c r="L42" s="339" t="e">
        <f>L23-Equity!I29</f>
        <v>#REF!</v>
      </c>
      <c r="M42" s="340" t="e">
        <f>M23-Equity!J29</f>
        <v>#REF!</v>
      </c>
    </row>
    <row r="43" spans="2:13" ht="12.75">
      <c r="B43" s="338" t="str">
        <f>B35</f>
        <v>At December 31, 2012</v>
      </c>
      <c r="C43" s="42"/>
      <c r="D43" s="42"/>
      <c r="E43" s="339" t="e">
        <f>E35-Equity!B34</f>
        <v>#REF!</v>
      </c>
      <c r="F43" s="339" t="e">
        <f>F35-Equity!C34</f>
        <v>#REF!</v>
      </c>
      <c r="G43" s="339" t="e">
        <f>G35-Equity!D34</f>
        <v>#REF!</v>
      </c>
      <c r="H43" s="339" t="e">
        <f>H35-Equity!F34</f>
        <v>#REF!</v>
      </c>
      <c r="I43" s="339" t="e">
        <f>I35-Equity!#REF!</f>
        <v>#REF!</v>
      </c>
      <c r="J43" s="339" t="e">
        <f>J35-Equity!G34</f>
        <v>#REF!</v>
      </c>
      <c r="K43" s="339" t="e">
        <f>K35-Equity!H34</f>
        <v>#REF!</v>
      </c>
      <c r="L43" s="339" t="e">
        <f>L35-Equity!I34</f>
        <v>#REF!</v>
      </c>
      <c r="M43" s="340" t="e">
        <f>M35-Equity!J34</f>
        <v>#REF!</v>
      </c>
    </row>
    <row r="44" spans="2:13" ht="12.75">
      <c r="B44" s="341"/>
      <c r="C44" s="342"/>
      <c r="D44" s="342"/>
      <c r="E44" s="342"/>
      <c r="F44" s="342"/>
      <c r="G44" s="342"/>
      <c r="H44" s="342"/>
      <c r="I44" s="342"/>
      <c r="J44" s="342"/>
      <c r="K44" s="342"/>
      <c r="L44" s="342"/>
      <c r="M44" s="343"/>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N39"/>
  <sheetViews>
    <sheetView zoomScalePageLayoutView="0" workbookViewId="0" topLeftCell="A1">
      <selection activeCell="A1" sqref="A1"/>
    </sheetView>
  </sheetViews>
  <sheetFormatPr defaultColWidth="8.8515625" defaultRowHeight="12.75"/>
  <cols>
    <col min="1" max="1" width="23.140625" style="0" bestFit="1" customWidth="1"/>
    <col min="2" max="2" width="65.00390625" style="0" customWidth="1"/>
    <col min="3" max="3" width="7.140625" style="0" customWidth="1"/>
    <col min="4" max="4" width="15.00390625" style="0" customWidth="1"/>
    <col min="5" max="13" width="22.421875" style="0" customWidth="1"/>
    <col min="14" max="14" width="14.140625" style="0" customWidth="1"/>
  </cols>
  <sheetData>
    <row r="1" spans="2:3" ht="22.5">
      <c r="B1" s="350" t="s">
        <v>373</v>
      </c>
      <c r="C1" s="350"/>
    </row>
    <row r="2" spans="2:3" ht="18">
      <c r="B2" s="351" t="s">
        <v>374</v>
      </c>
      <c r="C2" s="351"/>
    </row>
    <row r="4" ht="12.75">
      <c r="A4" s="297" t="s">
        <v>321</v>
      </c>
    </row>
    <row r="5" spans="1:13" ht="16.5">
      <c r="A5" s="380">
        <f ca="1">NOW()</f>
        <v>42865.59811539352</v>
      </c>
      <c r="B5" s="298" t="s">
        <v>322</v>
      </c>
      <c r="C5" s="299" t="s">
        <v>323</v>
      </c>
      <c r="D5" s="352" t="s">
        <v>375</v>
      </c>
      <c r="E5" s="301" t="s">
        <v>376</v>
      </c>
      <c r="F5" s="301" t="s">
        <v>377</v>
      </c>
      <c r="G5" s="301" t="s">
        <v>376</v>
      </c>
      <c r="H5" s="301" t="s">
        <v>376</v>
      </c>
      <c r="I5" s="301" t="s">
        <v>376</v>
      </c>
      <c r="J5" s="301" t="s">
        <v>376</v>
      </c>
      <c r="K5" s="301" t="s">
        <v>376</v>
      </c>
      <c r="L5" s="301" t="s">
        <v>376</v>
      </c>
      <c r="M5" s="301" t="s">
        <v>325</v>
      </c>
    </row>
    <row r="6" ht="16.5">
      <c r="A6" s="302" t="s">
        <v>326</v>
      </c>
    </row>
    <row r="7" ht="16.5">
      <c r="A7" s="302" t="s">
        <v>327</v>
      </c>
    </row>
    <row r="8" spans="1:13" ht="27">
      <c r="A8" s="302" t="s">
        <v>328</v>
      </c>
      <c r="D8" s="353" t="s">
        <v>378</v>
      </c>
      <c r="E8" s="354" t="s">
        <v>305</v>
      </c>
      <c r="F8" s="354" t="s">
        <v>109</v>
      </c>
      <c r="G8" s="354" t="s">
        <v>185</v>
      </c>
      <c r="H8" s="354" t="s">
        <v>110</v>
      </c>
      <c r="I8" s="354" t="s">
        <v>31</v>
      </c>
      <c r="J8" s="354" t="s">
        <v>178</v>
      </c>
      <c r="K8" s="354" t="s">
        <v>379</v>
      </c>
      <c r="L8" s="355" t="s">
        <v>256</v>
      </c>
      <c r="M8" s="354" t="s">
        <v>133</v>
      </c>
    </row>
    <row r="9" spans="1:13" ht="16.5">
      <c r="A9" s="302" t="s">
        <v>329</v>
      </c>
      <c r="B9" s="356" t="s">
        <v>330</v>
      </c>
      <c r="C9" s="357"/>
      <c r="D9" s="358"/>
      <c r="E9" s="359"/>
      <c r="F9" s="359"/>
      <c r="G9" s="359"/>
      <c r="H9" s="359"/>
      <c r="I9" s="359"/>
      <c r="J9" s="359"/>
      <c r="K9" s="359"/>
      <c r="L9" s="360"/>
      <c r="M9" s="359"/>
    </row>
    <row r="10" spans="1:14" ht="39.75">
      <c r="A10" s="361" t="s">
        <v>335</v>
      </c>
      <c r="B10" s="362" t="s">
        <v>380</v>
      </c>
      <c r="C10" s="362"/>
      <c r="D10" s="363"/>
      <c r="E10" s="363" t="s">
        <v>381</v>
      </c>
      <c r="F10" s="364" t="s">
        <v>382</v>
      </c>
      <c r="G10" s="364" t="s">
        <v>383</v>
      </c>
      <c r="H10" s="364" t="s">
        <v>384</v>
      </c>
      <c r="I10" s="364" t="s">
        <v>385</v>
      </c>
      <c r="J10" s="364" t="s">
        <v>386</v>
      </c>
      <c r="K10" s="364" t="s">
        <v>387</v>
      </c>
      <c r="L10" s="364" t="s">
        <v>388</v>
      </c>
      <c r="M10" s="364" t="s">
        <v>389</v>
      </c>
      <c r="N10" s="364" t="s">
        <v>390</v>
      </c>
    </row>
    <row r="11" spans="1:13" ht="16.5">
      <c r="A11" s="316" t="s">
        <v>336</v>
      </c>
      <c r="B11" s="292" t="s">
        <v>391</v>
      </c>
      <c r="C11" s="292"/>
      <c r="D11" s="363"/>
      <c r="E11" s="363" t="s">
        <v>392</v>
      </c>
      <c r="F11" s="364" t="s">
        <v>393</v>
      </c>
      <c r="G11" s="363" t="s">
        <v>392</v>
      </c>
      <c r="H11" s="363" t="s">
        <v>392</v>
      </c>
      <c r="I11" s="363" t="s">
        <v>392</v>
      </c>
      <c r="J11" s="363" t="s">
        <v>392</v>
      </c>
      <c r="K11" s="364" t="s">
        <v>393</v>
      </c>
      <c r="L11" s="364" t="s">
        <v>343</v>
      </c>
      <c r="M11" s="364" t="s">
        <v>332</v>
      </c>
    </row>
    <row r="12" spans="1:13" ht="16.5">
      <c r="A12" s="361" t="s">
        <v>335</v>
      </c>
      <c r="B12" s="292" t="s">
        <v>32</v>
      </c>
      <c r="C12" s="292"/>
      <c r="D12" s="363"/>
      <c r="E12" s="363"/>
      <c r="F12" s="363"/>
      <c r="G12" s="363"/>
      <c r="H12" s="363"/>
      <c r="I12" s="363"/>
      <c r="J12" s="363"/>
      <c r="K12" s="363"/>
      <c r="L12" s="363"/>
      <c r="M12" s="363"/>
    </row>
    <row r="13" spans="1:13" ht="16.5">
      <c r="A13" s="316" t="s">
        <v>336</v>
      </c>
      <c r="B13" s="292" t="s">
        <v>226</v>
      </c>
      <c r="C13" s="292"/>
      <c r="D13" s="363"/>
      <c r="E13" s="363" t="s">
        <v>392</v>
      </c>
      <c r="F13" s="363" t="s">
        <v>392</v>
      </c>
      <c r="G13" s="364" t="s">
        <v>338</v>
      </c>
      <c r="H13" s="363" t="s">
        <v>392</v>
      </c>
      <c r="I13" s="363" t="s">
        <v>392</v>
      </c>
      <c r="J13" s="363" t="s">
        <v>392</v>
      </c>
      <c r="K13" s="364" t="s">
        <v>338</v>
      </c>
      <c r="L13" s="363" t="s">
        <v>392</v>
      </c>
      <c r="M13" s="364" t="s">
        <v>338</v>
      </c>
    </row>
    <row r="14" spans="1:13" ht="27">
      <c r="A14" s="316" t="s">
        <v>336</v>
      </c>
      <c r="B14" s="292" t="s">
        <v>394</v>
      </c>
      <c r="C14" s="292"/>
      <c r="D14" s="363"/>
      <c r="E14" s="363" t="s">
        <v>392</v>
      </c>
      <c r="F14" s="363" t="s">
        <v>392</v>
      </c>
      <c r="G14" s="364" t="s">
        <v>395</v>
      </c>
      <c r="H14" s="363" t="s">
        <v>392</v>
      </c>
      <c r="I14" s="363" t="s">
        <v>392</v>
      </c>
      <c r="J14" s="363" t="s">
        <v>392</v>
      </c>
      <c r="K14" s="364" t="s">
        <v>395</v>
      </c>
      <c r="L14" s="363" t="s">
        <v>392</v>
      </c>
      <c r="M14" s="364" t="s">
        <v>395</v>
      </c>
    </row>
    <row r="15" spans="1:13" ht="16.5">
      <c r="A15" s="316" t="s">
        <v>336</v>
      </c>
      <c r="B15" s="292" t="s">
        <v>396</v>
      </c>
      <c r="C15" s="292"/>
      <c r="D15" s="363"/>
      <c r="E15" s="363" t="s">
        <v>392</v>
      </c>
      <c r="F15" s="363" t="s">
        <v>392</v>
      </c>
      <c r="G15" s="364" t="s">
        <v>343</v>
      </c>
      <c r="H15" s="363" t="s">
        <v>392</v>
      </c>
      <c r="I15" s="363" t="s">
        <v>392</v>
      </c>
      <c r="J15" s="363" t="s">
        <v>392</v>
      </c>
      <c r="K15" s="364" t="s">
        <v>343</v>
      </c>
      <c r="L15" s="363" t="s">
        <v>392</v>
      </c>
      <c r="M15" s="364" t="s">
        <v>343</v>
      </c>
    </row>
    <row r="16" spans="1:13" ht="16.5">
      <c r="A16" s="316" t="s">
        <v>336</v>
      </c>
      <c r="B16" s="292" t="s">
        <v>197</v>
      </c>
      <c r="C16" s="292"/>
      <c r="D16" s="363"/>
      <c r="E16" s="363" t="s">
        <v>392</v>
      </c>
      <c r="F16" s="363" t="s">
        <v>392</v>
      </c>
      <c r="G16" s="364" t="s">
        <v>346</v>
      </c>
      <c r="H16" s="363" t="s">
        <v>392</v>
      </c>
      <c r="I16" s="363" t="s">
        <v>392</v>
      </c>
      <c r="J16" s="363" t="s">
        <v>392</v>
      </c>
      <c r="K16" s="364" t="s">
        <v>346</v>
      </c>
      <c r="L16" s="363" t="s">
        <v>392</v>
      </c>
      <c r="M16" s="364" t="s">
        <v>346</v>
      </c>
    </row>
    <row r="17" spans="1:13" ht="27">
      <c r="A17" s="316" t="s">
        <v>336</v>
      </c>
      <c r="B17" s="292" t="s">
        <v>397</v>
      </c>
      <c r="C17" s="292"/>
      <c r="D17" s="363"/>
      <c r="E17" s="363" t="s">
        <v>392</v>
      </c>
      <c r="F17" s="363" t="s">
        <v>392</v>
      </c>
      <c r="G17" s="363" t="s">
        <v>392</v>
      </c>
      <c r="H17" s="364" t="s">
        <v>349</v>
      </c>
      <c r="I17" s="363" t="s">
        <v>392</v>
      </c>
      <c r="J17" s="363" t="s">
        <v>392</v>
      </c>
      <c r="K17" s="364" t="s">
        <v>349</v>
      </c>
      <c r="L17" s="363" t="s">
        <v>392</v>
      </c>
      <c r="M17" s="364" t="s">
        <v>349</v>
      </c>
    </row>
    <row r="18" spans="1:13" ht="16.5">
      <c r="A18" s="316" t="s">
        <v>336</v>
      </c>
      <c r="B18" s="292" t="s">
        <v>119</v>
      </c>
      <c r="C18" s="292"/>
      <c r="D18" s="363"/>
      <c r="E18" s="363" t="s">
        <v>392</v>
      </c>
      <c r="F18" s="363" t="s">
        <v>392</v>
      </c>
      <c r="G18" s="363" t="s">
        <v>392</v>
      </c>
      <c r="H18" s="364" t="s">
        <v>351</v>
      </c>
      <c r="I18" s="363" t="s">
        <v>392</v>
      </c>
      <c r="J18" s="363" t="s">
        <v>392</v>
      </c>
      <c r="K18" s="364" t="s">
        <v>351</v>
      </c>
      <c r="L18" s="363" t="s">
        <v>392</v>
      </c>
      <c r="M18" s="364" t="s">
        <v>351</v>
      </c>
    </row>
    <row r="19" spans="1:13" ht="27">
      <c r="A19" s="316" t="s">
        <v>336</v>
      </c>
      <c r="B19" s="292" t="s">
        <v>354</v>
      </c>
      <c r="C19" s="292"/>
      <c r="D19" s="363"/>
      <c r="E19" s="363" t="s">
        <v>392</v>
      </c>
      <c r="F19" s="363" t="s">
        <v>392</v>
      </c>
      <c r="G19" s="364" t="s">
        <v>398</v>
      </c>
      <c r="H19" s="364" t="s">
        <v>399</v>
      </c>
      <c r="I19" s="363" t="s">
        <v>392</v>
      </c>
      <c r="J19" s="363" t="s">
        <v>392</v>
      </c>
      <c r="K19" s="364" t="s">
        <v>355</v>
      </c>
      <c r="L19" s="363" t="s">
        <v>392</v>
      </c>
      <c r="M19" s="364" t="s">
        <v>355</v>
      </c>
    </row>
    <row r="20" spans="1:13" ht="16.5">
      <c r="A20" s="316" t="s">
        <v>336</v>
      </c>
      <c r="B20" s="292" t="s">
        <v>132</v>
      </c>
      <c r="C20" s="292"/>
      <c r="D20" s="363"/>
      <c r="E20" s="363" t="s">
        <v>392</v>
      </c>
      <c r="F20" s="364" t="s">
        <v>344</v>
      </c>
      <c r="G20" s="363" t="s">
        <v>392</v>
      </c>
      <c r="H20" s="363" t="s">
        <v>392</v>
      </c>
      <c r="I20" s="363" t="s">
        <v>392</v>
      </c>
      <c r="J20" s="363" t="s">
        <v>392</v>
      </c>
      <c r="K20" s="364" t="s">
        <v>344</v>
      </c>
      <c r="L20" s="363" t="s">
        <v>392</v>
      </c>
      <c r="M20" s="364" t="s">
        <v>344</v>
      </c>
    </row>
    <row r="21" spans="1:13" ht="16.5">
      <c r="A21" s="365" t="s">
        <v>360</v>
      </c>
      <c r="B21" s="366" t="s">
        <v>400</v>
      </c>
      <c r="C21" s="366"/>
      <c r="D21" s="367"/>
      <c r="E21" s="367" t="s">
        <v>392</v>
      </c>
      <c r="F21" s="367" t="s">
        <v>344</v>
      </c>
      <c r="G21" s="367" t="s">
        <v>401</v>
      </c>
      <c r="H21" s="367" t="s">
        <v>402</v>
      </c>
      <c r="I21" s="367" t="s">
        <v>392</v>
      </c>
      <c r="J21" s="367" t="s">
        <v>392</v>
      </c>
      <c r="K21" s="367" t="s">
        <v>358</v>
      </c>
      <c r="L21" s="367" t="s">
        <v>392</v>
      </c>
      <c r="M21" s="367" t="s">
        <v>358</v>
      </c>
    </row>
    <row r="22" spans="1:13" ht="16.5">
      <c r="A22" s="314" t="s">
        <v>334</v>
      </c>
      <c r="B22" s="292"/>
      <c r="C22" s="292"/>
      <c r="D22" s="363"/>
      <c r="E22" s="363"/>
      <c r="F22" s="363"/>
      <c r="G22" s="363"/>
      <c r="H22" s="363"/>
      <c r="I22" s="363"/>
      <c r="J22" s="363"/>
      <c r="K22" s="363"/>
      <c r="L22" s="363"/>
      <c r="M22" s="363"/>
    </row>
    <row r="23" spans="1:13" ht="16.5">
      <c r="A23" s="365" t="s">
        <v>360</v>
      </c>
      <c r="B23" s="366" t="s">
        <v>403</v>
      </c>
      <c r="C23" s="366"/>
      <c r="D23" s="367"/>
      <c r="E23" s="367" t="s">
        <v>392</v>
      </c>
      <c r="F23" s="367" t="s">
        <v>404</v>
      </c>
      <c r="G23" s="367" t="s">
        <v>401</v>
      </c>
      <c r="H23" s="367" t="s">
        <v>402</v>
      </c>
      <c r="I23" s="367" t="s">
        <v>392</v>
      </c>
      <c r="J23" s="367" t="s">
        <v>392</v>
      </c>
      <c r="K23" s="367" t="s">
        <v>366</v>
      </c>
      <c r="L23" s="367" t="s">
        <v>343</v>
      </c>
      <c r="M23" s="367" t="s">
        <v>362</v>
      </c>
    </row>
    <row r="24" spans="1:13" ht="16.5">
      <c r="A24" s="316" t="s">
        <v>336</v>
      </c>
      <c r="B24" s="292" t="s">
        <v>117</v>
      </c>
      <c r="C24" s="292"/>
      <c r="D24" s="368"/>
      <c r="E24" s="363" t="s">
        <v>405</v>
      </c>
      <c r="F24" s="363" t="s">
        <v>392</v>
      </c>
      <c r="G24" s="363" t="s">
        <v>392</v>
      </c>
      <c r="H24" s="363" t="s">
        <v>392</v>
      </c>
      <c r="I24" s="363" t="s">
        <v>392</v>
      </c>
      <c r="J24" s="363" t="s">
        <v>392</v>
      </c>
      <c r="K24" s="363" t="s">
        <v>405</v>
      </c>
      <c r="L24" s="363" t="s">
        <v>392</v>
      </c>
      <c r="M24" s="364" t="s">
        <v>406</v>
      </c>
    </row>
    <row r="25" spans="1:13" ht="16.5">
      <c r="A25" s="316" t="s">
        <v>336</v>
      </c>
      <c r="B25" s="292" t="s">
        <v>258</v>
      </c>
      <c r="C25" s="292"/>
      <c r="D25" s="363"/>
      <c r="E25" s="363" t="s">
        <v>392</v>
      </c>
      <c r="F25" s="363" t="s">
        <v>392</v>
      </c>
      <c r="G25" s="363" t="s">
        <v>392</v>
      </c>
      <c r="H25" s="363" t="s">
        <v>392</v>
      </c>
      <c r="I25" s="364" t="s">
        <v>407</v>
      </c>
      <c r="J25" s="363" t="s">
        <v>392</v>
      </c>
      <c r="K25" s="364" t="s">
        <v>407</v>
      </c>
      <c r="L25" s="363" t="s">
        <v>392</v>
      </c>
      <c r="M25" s="364" t="s">
        <v>407</v>
      </c>
    </row>
    <row r="26" spans="1:13" ht="16.5">
      <c r="A26" s="316" t="s">
        <v>336</v>
      </c>
      <c r="B26" s="292" t="s">
        <v>172</v>
      </c>
      <c r="C26" s="292"/>
      <c r="D26" s="363"/>
      <c r="E26" s="363" t="s">
        <v>392</v>
      </c>
      <c r="F26" s="364" t="s">
        <v>408</v>
      </c>
      <c r="G26" s="363" t="s">
        <v>392</v>
      </c>
      <c r="H26" s="363" t="s">
        <v>392</v>
      </c>
      <c r="I26" s="363" t="s">
        <v>392</v>
      </c>
      <c r="J26" s="363" t="s">
        <v>392</v>
      </c>
      <c r="K26" s="364" t="s">
        <v>408</v>
      </c>
      <c r="L26" s="363" t="s">
        <v>392</v>
      </c>
      <c r="M26" s="364" t="s">
        <v>408</v>
      </c>
    </row>
    <row r="27" spans="1:13" ht="16.5">
      <c r="A27" s="316" t="s">
        <v>336</v>
      </c>
      <c r="B27" s="292" t="s">
        <v>200</v>
      </c>
      <c r="C27" s="292"/>
      <c r="D27" s="363"/>
      <c r="E27" s="363" t="s">
        <v>392</v>
      </c>
      <c r="F27" s="364" t="s">
        <v>409</v>
      </c>
      <c r="G27" s="363" t="s">
        <v>392</v>
      </c>
      <c r="H27" s="363" t="s">
        <v>392</v>
      </c>
      <c r="I27" s="363" t="s">
        <v>392</v>
      </c>
      <c r="J27" s="363" t="s">
        <v>392</v>
      </c>
      <c r="K27" s="364" t="s">
        <v>409</v>
      </c>
      <c r="L27" s="363" t="s">
        <v>392</v>
      </c>
      <c r="M27" s="364" t="s">
        <v>409</v>
      </c>
    </row>
    <row r="28" spans="1:13" ht="16.5">
      <c r="A28" s="316" t="s">
        <v>336</v>
      </c>
      <c r="B28" s="292" t="s">
        <v>410</v>
      </c>
      <c r="C28" s="292"/>
      <c r="D28" s="363"/>
      <c r="E28" s="363" t="s">
        <v>392</v>
      </c>
      <c r="F28" s="364" t="s">
        <v>411</v>
      </c>
      <c r="G28" s="363" t="s">
        <v>392</v>
      </c>
      <c r="H28" s="363" t="s">
        <v>392</v>
      </c>
      <c r="I28" s="363" t="s">
        <v>392</v>
      </c>
      <c r="J28" s="363" t="s">
        <v>392</v>
      </c>
      <c r="K28" s="364" t="s">
        <v>411</v>
      </c>
      <c r="L28" s="363" t="s">
        <v>392</v>
      </c>
      <c r="M28" s="364" t="s">
        <v>411</v>
      </c>
    </row>
    <row r="29" spans="1:13" ht="16.5">
      <c r="A29" s="316" t="s">
        <v>336</v>
      </c>
      <c r="B29" s="292" t="s">
        <v>412</v>
      </c>
      <c r="C29" s="292"/>
      <c r="D29" s="363"/>
      <c r="E29" s="363" t="s">
        <v>392</v>
      </c>
      <c r="F29" s="363" t="s">
        <v>392</v>
      </c>
      <c r="G29" s="363" t="s">
        <v>392</v>
      </c>
      <c r="H29" s="363" t="s">
        <v>392</v>
      </c>
      <c r="I29" s="363" t="s">
        <v>392</v>
      </c>
      <c r="J29" s="364" t="s">
        <v>413</v>
      </c>
      <c r="K29" s="364" t="s">
        <v>413</v>
      </c>
      <c r="L29" s="363" t="s">
        <v>392</v>
      </c>
      <c r="M29" s="364" t="s">
        <v>413</v>
      </c>
    </row>
    <row r="30" spans="1:13" ht="16.5">
      <c r="A30" s="316" t="s">
        <v>336</v>
      </c>
      <c r="B30" s="362" t="s">
        <v>132</v>
      </c>
      <c r="C30" s="362"/>
      <c r="D30" s="363"/>
      <c r="E30" s="363" t="s">
        <v>392</v>
      </c>
      <c r="F30" s="364" t="s">
        <v>414</v>
      </c>
      <c r="G30" s="363" t="s">
        <v>392</v>
      </c>
      <c r="H30" s="363" t="s">
        <v>392</v>
      </c>
      <c r="I30" s="363" t="s">
        <v>392</v>
      </c>
      <c r="J30" s="363" t="s">
        <v>392</v>
      </c>
      <c r="K30" s="364" t="s">
        <v>414</v>
      </c>
      <c r="L30" s="363" t="s">
        <v>392</v>
      </c>
      <c r="M30" s="364" t="s">
        <v>414</v>
      </c>
    </row>
    <row r="31" spans="1:13" ht="16.5">
      <c r="A31" s="369" t="s">
        <v>415</v>
      </c>
      <c r="B31" s="370" t="s">
        <v>264</v>
      </c>
      <c r="C31" s="370"/>
      <c r="D31" s="371" t="s">
        <v>416</v>
      </c>
      <c r="E31" s="371" t="s">
        <v>417</v>
      </c>
      <c r="F31" s="371" t="s">
        <v>418</v>
      </c>
      <c r="G31" s="371" t="s">
        <v>419</v>
      </c>
      <c r="H31" s="371" t="s">
        <v>420</v>
      </c>
      <c r="I31" s="371" t="s">
        <v>392</v>
      </c>
      <c r="J31" s="371" t="s">
        <v>421</v>
      </c>
      <c r="K31" s="371" t="s">
        <v>422</v>
      </c>
      <c r="L31" s="371" t="s">
        <v>423</v>
      </c>
      <c r="M31" s="371" t="s">
        <v>424</v>
      </c>
    </row>
    <row r="32" spans="1:2" ht="16.5">
      <c r="A32" s="316" t="s">
        <v>425</v>
      </c>
      <c r="B32" s="292" t="s">
        <v>426</v>
      </c>
    </row>
    <row r="33" ht="12.75">
      <c r="M33" s="297" t="s">
        <v>370</v>
      </c>
    </row>
    <row r="35" spans="2:13" ht="12.75">
      <c r="B35" s="334" t="s">
        <v>371</v>
      </c>
      <c r="C35" s="336"/>
      <c r="D35" s="336"/>
      <c r="E35" s="336"/>
      <c r="F35" s="336"/>
      <c r="G35" s="336"/>
      <c r="H35" s="336"/>
      <c r="I35" s="336"/>
      <c r="J35" s="336"/>
      <c r="K35" s="336"/>
      <c r="L35" s="336"/>
      <c r="M35" s="337"/>
    </row>
    <row r="36" spans="2:13" ht="12.75">
      <c r="B36" s="338" t="str">
        <f>B16</f>
        <v>Changes in cash flow hedging reserve</v>
      </c>
      <c r="C36" s="42"/>
      <c r="D36" s="42"/>
      <c r="E36" s="378">
        <f>E21-Equity!B62</f>
        <v>0</v>
      </c>
      <c r="F36" s="378">
        <f>F21-Equity!C62</f>
        <v>4.709739549099993</v>
      </c>
      <c r="G36" s="378">
        <f>G21-Equity!D62</f>
        <v>1168.9681318290998</v>
      </c>
      <c r="H36" s="378">
        <f>H21-Equity!F62</f>
        <v>1148.1620981623998</v>
      </c>
      <c r="I36" s="378" t="e">
        <f>I21-Equity!#REF!</f>
        <v>#REF!</v>
      </c>
      <c r="J36" s="378">
        <f>J21-Equity!G62</f>
        <v>0</v>
      </c>
      <c r="K36" s="378">
        <f>K21-Equity!H62</f>
        <v>2634.4976658886994</v>
      </c>
      <c r="L36" s="378">
        <f>L21-Equity!I62</f>
        <v>-6.729837280800001</v>
      </c>
      <c r="M36" s="379">
        <f>M21-Equity!J62</f>
        <v>2627.7678286078994</v>
      </c>
    </row>
    <row r="37" spans="2:13" ht="12.75">
      <c r="B37" s="338" t="str">
        <f>B18</f>
        <v>Equity movements of associates</v>
      </c>
      <c r="C37" s="42"/>
      <c r="D37" s="42"/>
      <c r="E37" s="378">
        <f>E23-Equity!B64</f>
        <v>0</v>
      </c>
      <c r="F37" s="378">
        <f>F23-Equity!C64</f>
        <v>730.2527546178001</v>
      </c>
      <c r="G37" s="378">
        <f>G23-Equity!D64</f>
        <v>1168.9681318290998</v>
      </c>
      <c r="H37" s="378">
        <f>H23-Equity!F64</f>
        <v>1148.1620981623998</v>
      </c>
      <c r="I37" s="378" t="e">
        <f>I23-Equity!#REF!</f>
        <v>#REF!</v>
      </c>
      <c r="J37" s="378">
        <f>J23-Equity!G64</f>
        <v>0</v>
      </c>
      <c r="K37" s="378">
        <f>K23-Equity!H64</f>
        <v>3360.0406809573997</v>
      </c>
      <c r="L37" s="378">
        <f>L23-Equity!I64</f>
        <v>-3.6604926459000007</v>
      </c>
      <c r="M37" s="379">
        <f>M23-Equity!J64</f>
        <v>3356.3801883114998</v>
      </c>
    </row>
    <row r="38" spans="2:13" ht="12.75">
      <c r="B38" s="338" t="str">
        <f>B30</f>
        <v>Other</v>
      </c>
      <c r="C38" s="42"/>
      <c r="D38" s="42"/>
      <c r="E38" s="378">
        <f>E31-Equity!B70</f>
        <v>709.9296190000005</v>
      </c>
      <c r="F38" s="378">
        <f>F31-Equity!C70</f>
        <v>1419.4929922715019</v>
      </c>
      <c r="G38" s="378">
        <f>G31-Equity!D70</f>
        <v>-4344.33784300908</v>
      </c>
      <c r="H38" s="378">
        <f>H31-Equity!F70</f>
        <v>-1477.438731774716</v>
      </c>
      <c r="I38" s="378" t="e">
        <f>I31-Equity!#REF!</f>
        <v>#REF!</v>
      </c>
      <c r="J38" s="378">
        <f>J31-Equity!G70</f>
        <v>908.9746149999996</v>
      </c>
      <c r="K38" s="378">
        <f>K31-Equity!H70</f>
        <v>-938.7403493836973</v>
      </c>
      <c r="L38" s="378">
        <f>L31-Equity!I70</f>
        <v>-1.5225902771000008</v>
      </c>
      <c r="M38" s="379">
        <f>M31-Equity!J70</f>
        <v>-940.262939660799</v>
      </c>
    </row>
    <row r="39" spans="2:13" ht="12.75">
      <c r="B39" s="341"/>
      <c r="C39" s="342"/>
      <c r="D39" s="342"/>
      <c r="E39" s="342"/>
      <c r="F39" s="342"/>
      <c r="G39" s="342"/>
      <c r="H39" s="342"/>
      <c r="I39" s="342"/>
      <c r="J39" s="342"/>
      <c r="K39" s="342"/>
      <c r="L39" s="342"/>
      <c r="M39" s="34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54"/>
  <sheetViews>
    <sheetView zoomScalePageLayoutView="0" workbookViewId="0" topLeftCell="A1">
      <selection activeCell="A1" sqref="A1"/>
    </sheetView>
  </sheetViews>
  <sheetFormatPr defaultColWidth="9.140625" defaultRowHeight="12.75"/>
  <cols>
    <col min="1" max="1" width="51.8515625" style="0" customWidth="1"/>
    <col min="2" max="2" width="43.140625" style="0" customWidth="1"/>
    <col min="3" max="3" width="9.140625" style="55" customWidth="1"/>
  </cols>
  <sheetData>
    <row r="1" spans="1:3" ht="18.75">
      <c r="A1" s="43" t="s">
        <v>267</v>
      </c>
      <c r="B1" s="44"/>
      <c r="C1" s="50"/>
    </row>
    <row r="2" spans="1:3" ht="18.75">
      <c r="A2" s="45"/>
      <c r="B2" s="42"/>
      <c r="C2" s="51"/>
    </row>
    <row r="3" spans="1:3" ht="15.75" thickBot="1">
      <c r="A3" s="46" t="s">
        <v>268</v>
      </c>
      <c r="B3" s="42"/>
      <c r="C3" s="51"/>
    </row>
    <row r="4" spans="1:3" ht="12.75">
      <c r="A4" s="47" t="s">
        <v>269</v>
      </c>
      <c r="B4" s="42"/>
      <c r="C4" s="56"/>
    </row>
    <row r="5" spans="1:3" ht="12.75">
      <c r="A5" s="47" t="s">
        <v>270</v>
      </c>
      <c r="B5" s="42"/>
      <c r="C5" s="52"/>
    </row>
    <row r="6" spans="1:3" ht="12.75">
      <c r="A6" s="47"/>
      <c r="B6" s="42" t="s">
        <v>271</v>
      </c>
      <c r="C6" s="57"/>
    </row>
    <row r="7" spans="1:3" ht="12.75">
      <c r="A7" s="47"/>
      <c r="B7" s="42" t="s">
        <v>272</v>
      </c>
      <c r="C7" s="57"/>
    </row>
    <row r="8" spans="1:3" ht="12.75">
      <c r="A8" s="47"/>
      <c r="B8" s="42" t="s">
        <v>273</v>
      </c>
      <c r="C8" s="57"/>
    </row>
    <row r="9" spans="1:4" ht="12.75">
      <c r="A9" s="47"/>
      <c r="B9" s="42" t="s">
        <v>274</v>
      </c>
      <c r="C9" s="52"/>
      <c r="D9" s="41"/>
    </row>
    <row r="10" spans="1:3" ht="12.75">
      <c r="A10" s="47"/>
      <c r="B10" s="42" t="s">
        <v>275</v>
      </c>
      <c r="C10" s="57"/>
    </row>
    <row r="11" spans="1:3" ht="12.75">
      <c r="A11" s="47"/>
      <c r="B11" s="42" t="s">
        <v>276</v>
      </c>
      <c r="C11" s="57"/>
    </row>
    <row r="12" spans="1:3" ht="12.75">
      <c r="A12" s="47"/>
      <c r="B12" s="42" t="s">
        <v>277</v>
      </c>
      <c r="C12" s="57"/>
    </row>
    <row r="13" spans="1:3" ht="12.75">
      <c r="A13" s="47" t="s">
        <v>278</v>
      </c>
      <c r="B13" s="42"/>
      <c r="C13" s="52"/>
    </row>
    <row r="14" spans="1:3" ht="12.75">
      <c r="A14" s="47" t="s">
        <v>279</v>
      </c>
      <c r="B14" s="42"/>
      <c r="C14" s="52"/>
    </row>
    <row r="15" spans="1:3" ht="12.75">
      <c r="A15" s="47" t="s">
        <v>280</v>
      </c>
      <c r="B15" s="42"/>
      <c r="C15" s="52"/>
    </row>
    <row r="16" spans="1:3" ht="12.75">
      <c r="A16" s="47" t="s">
        <v>281</v>
      </c>
      <c r="B16" s="42"/>
      <c r="C16" s="52"/>
    </row>
    <row r="17" spans="1:3" ht="12.75">
      <c r="A17" s="47"/>
      <c r="B17" s="42"/>
      <c r="C17" s="53"/>
    </row>
    <row r="18" spans="1:3" ht="15">
      <c r="A18" s="46" t="s">
        <v>282</v>
      </c>
      <c r="B18" s="42"/>
      <c r="C18" s="53"/>
    </row>
    <row r="19" spans="1:3" ht="12.75">
      <c r="A19" s="47" t="s">
        <v>283</v>
      </c>
      <c r="B19" s="42"/>
      <c r="C19" s="57"/>
    </row>
    <row r="20" spans="1:3" ht="12.75">
      <c r="A20" s="47" t="s">
        <v>284</v>
      </c>
      <c r="B20" s="42"/>
      <c r="C20" s="57"/>
    </row>
    <row r="21" spans="1:3" ht="12.75">
      <c r="A21" s="47" t="s">
        <v>285</v>
      </c>
      <c r="B21" s="42"/>
      <c r="C21" s="57"/>
    </row>
    <row r="22" spans="1:3" ht="12.75">
      <c r="A22" s="47" t="s">
        <v>270</v>
      </c>
      <c r="B22" s="42"/>
      <c r="C22" s="57"/>
    </row>
    <row r="23" spans="1:3" ht="12.75">
      <c r="A23" s="47"/>
      <c r="B23" s="42" t="s">
        <v>271</v>
      </c>
      <c r="C23" s="57"/>
    </row>
    <row r="24" spans="1:3" ht="12.75">
      <c r="A24" s="47"/>
      <c r="B24" s="42" t="s">
        <v>272</v>
      </c>
      <c r="C24" s="57"/>
    </row>
    <row r="25" spans="1:3" ht="12.75">
      <c r="A25" s="47"/>
      <c r="B25" s="42" t="s">
        <v>273</v>
      </c>
      <c r="C25" s="57"/>
    </row>
    <row r="26" spans="1:3" ht="12.75">
      <c r="A26" s="47"/>
      <c r="B26" s="42" t="s">
        <v>274</v>
      </c>
      <c r="C26" s="57"/>
    </row>
    <row r="27" spans="1:3" ht="12.75">
      <c r="A27" s="47"/>
      <c r="B27" s="42" t="s">
        <v>275</v>
      </c>
      <c r="C27" s="57"/>
    </row>
    <row r="28" spans="1:3" ht="12.75">
      <c r="A28" s="47"/>
      <c r="B28" s="42" t="s">
        <v>276</v>
      </c>
      <c r="C28" s="57"/>
    </row>
    <row r="29" spans="1:3" ht="12.75">
      <c r="A29" s="47"/>
      <c r="B29" s="42" t="s">
        <v>277</v>
      </c>
      <c r="C29" s="57"/>
    </row>
    <row r="30" spans="1:3" ht="12.75">
      <c r="A30" s="47" t="s">
        <v>286</v>
      </c>
      <c r="B30" s="42"/>
      <c r="C30" s="52"/>
    </row>
    <row r="31" spans="1:3" ht="12.75">
      <c r="A31" s="47" t="s">
        <v>279</v>
      </c>
      <c r="B31" s="42"/>
      <c r="C31" s="52"/>
    </row>
    <row r="32" spans="1:3" ht="12.75">
      <c r="A32" s="47" t="s">
        <v>280</v>
      </c>
      <c r="B32" s="42"/>
      <c r="C32" s="52"/>
    </row>
    <row r="33" spans="1:3" ht="12.75">
      <c r="A33" s="47" t="s">
        <v>287</v>
      </c>
      <c r="B33" s="42"/>
      <c r="C33" s="52"/>
    </row>
    <row r="34" spans="1:3" ht="12.75">
      <c r="A34" s="47" t="s">
        <v>288</v>
      </c>
      <c r="B34" s="42"/>
      <c r="C34" s="52"/>
    </row>
    <row r="35" spans="1:3" ht="12.75">
      <c r="A35" s="47"/>
      <c r="B35" s="42"/>
      <c r="C35" s="53"/>
    </row>
    <row r="36" spans="1:3" ht="15">
      <c r="A36" s="47" t="s">
        <v>289</v>
      </c>
      <c r="B36" s="42"/>
      <c r="C36" s="52"/>
    </row>
    <row r="37" spans="1:3" ht="12.75">
      <c r="A37" s="47" t="s">
        <v>290</v>
      </c>
      <c r="B37" s="42"/>
      <c r="C37" s="52"/>
    </row>
    <row r="38" spans="1:3" ht="12.75">
      <c r="A38" s="47" t="s">
        <v>280</v>
      </c>
      <c r="B38" s="42"/>
      <c r="C38" s="52"/>
    </row>
    <row r="39" spans="1:3" ht="12.75">
      <c r="A39" s="47" t="s">
        <v>287</v>
      </c>
      <c r="B39" s="42"/>
      <c r="C39" s="52"/>
    </row>
    <row r="40" spans="1:3" ht="12.75">
      <c r="A40" s="47" t="s">
        <v>291</v>
      </c>
      <c r="B40" s="42"/>
      <c r="C40" s="52"/>
    </row>
    <row r="41" spans="1:3" ht="12.75">
      <c r="A41" s="47"/>
      <c r="B41" s="42"/>
      <c r="C41" s="53"/>
    </row>
    <row r="42" spans="1:3" ht="15">
      <c r="A42" s="47" t="s">
        <v>292</v>
      </c>
      <c r="B42" s="42"/>
      <c r="C42" s="52"/>
    </row>
    <row r="43" spans="1:3" ht="12.75">
      <c r="A43" s="47" t="s">
        <v>270</v>
      </c>
      <c r="B43" s="42"/>
      <c r="C43" s="52"/>
    </row>
    <row r="44" spans="1:3" ht="12.75">
      <c r="A44" s="47"/>
      <c r="B44" s="42" t="s">
        <v>271</v>
      </c>
      <c r="C44" s="52"/>
    </row>
    <row r="45" spans="1:3" ht="12.75">
      <c r="A45" s="47"/>
      <c r="B45" s="42" t="s">
        <v>272</v>
      </c>
      <c r="C45" s="52"/>
    </row>
    <row r="46" spans="1:3" ht="12.75">
      <c r="A46" s="47"/>
      <c r="B46" s="42" t="s">
        <v>273</v>
      </c>
      <c r="C46" s="52"/>
    </row>
    <row r="47" spans="1:3" ht="12.75">
      <c r="A47" s="47"/>
      <c r="B47" s="42" t="s">
        <v>274</v>
      </c>
      <c r="C47" s="52"/>
    </row>
    <row r="48" spans="1:3" ht="12.75">
      <c r="A48" s="47"/>
      <c r="B48" s="42" t="s">
        <v>275</v>
      </c>
      <c r="C48" s="52"/>
    </row>
    <row r="49" spans="1:3" ht="12.75">
      <c r="A49" s="47"/>
      <c r="B49" s="42" t="s">
        <v>276</v>
      </c>
      <c r="C49" s="52"/>
    </row>
    <row r="50" spans="1:3" ht="12.75">
      <c r="A50" s="47"/>
      <c r="B50" s="42" t="s">
        <v>277</v>
      </c>
      <c r="C50" s="52"/>
    </row>
    <row r="51" spans="1:3" ht="12.75">
      <c r="A51" s="47" t="s">
        <v>286</v>
      </c>
      <c r="B51" s="42"/>
      <c r="C51" s="52"/>
    </row>
    <row r="52" spans="1:3" ht="12.75">
      <c r="A52" s="47" t="s">
        <v>280</v>
      </c>
      <c r="B52" s="42"/>
      <c r="C52" s="52"/>
    </row>
    <row r="53" spans="1:3" ht="12.75">
      <c r="A53" s="47" t="s">
        <v>287</v>
      </c>
      <c r="B53" s="42"/>
      <c r="C53" s="52"/>
    </row>
    <row r="54" spans="1:3" ht="13.5" thickBot="1">
      <c r="A54" s="48" t="s">
        <v>291</v>
      </c>
      <c r="B54" s="49"/>
      <c r="C54" s="54"/>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pageSetUpPr fitToPage="1"/>
  </sheetPr>
  <dimension ref="A4:K46"/>
  <sheetViews>
    <sheetView zoomScalePageLayoutView="0" workbookViewId="0" topLeftCell="A1">
      <selection activeCell="A1" sqref="A1"/>
    </sheetView>
  </sheetViews>
  <sheetFormatPr defaultColWidth="8.8515625" defaultRowHeight="12.75"/>
  <cols>
    <col min="1" max="1" width="23.140625" style="0" bestFit="1" customWidth="1"/>
    <col min="2" max="2" width="40.8515625" style="0" bestFit="1" customWidth="1"/>
    <col min="3" max="3" width="10.00390625" style="0" bestFit="1" customWidth="1"/>
    <col min="4" max="9" width="20.28125" style="0" bestFit="1" customWidth="1"/>
    <col min="10" max="10" width="12.140625" style="0" bestFit="1" customWidth="1"/>
  </cols>
  <sheetData>
    <row r="4" ht="12.75">
      <c r="A4" s="297" t="s">
        <v>321</v>
      </c>
    </row>
    <row r="5" spans="1:10" ht="16.5">
      <c r="A5" s="380">
        <f ca="1">NOW()</f>
        <v>42865.59811539352</v>
      </c>
      <c r="B5" s="298" t="s">
        <v>322</v>
      </c>
      <c r="C5" s="299" t="s">
        <v>323</v>
      </c>
      <c r="D5" s="300" t="s">
        <v>432</v>
      </c>
      <c r="E5" s="300" t="s">
        <v>432</v>
      </c>
      <c r="F5" s="300" t="s">
        <v>432</v>
      </c>
      <c r="G5" s="300" t="s">
        <v>432</v>
      </c>
      <c r="H5" s="300" t="s">
        <v>432</v>
      </c>
      <c r="I5" s="300" t="s">
        <v>432</v>
      </c>
      <c r="J5" s="300" t="s">
        <v>324</v>
      </c>
    </row>
    <row r="6" ht="16.5">
      <c r="A6" s="302" t="s">
        <v>326</v>
      </c>
    </row>
    <row r="7" spans="1:2" ht="16.5">
      <c r="A7" s="302" t="s">
        <v>327</v>
      </c>
      <c r="B7" s="381"/>
    </row>
    <row r="8" spans="1:10" ht="16.5">
      <c r="A8" s="302" t="s">
        <v>328</v>
      </c>
      <c r="B8" t="s">
        <v>135</v>
      </c>
      <c r="C8" s="382"/>
      <c r="D8" s="383" t="s">
        <v>122</v>
      </c>
      <c r="E8" s="383" t="s">
        <v>127</v>
      </c>
      <c r="F8" s="383" t="s">
        <v>128</v>
      </c>
      <c r="G8" s="653" t="s">
        <v>592</v>
      </c>
      <c r="H8" s="383" t="s">
        <v>155</v>
      </c>
      <c r="I8" s="383" t="s">
        <v>165</v>
      </c>
      <c r="J8" s="384" t="s">
        <v>133</v>
      </c>
    </row>
    <row r="9" spans="1:11" ht="16.5">
      <c r="A9" s="323" t="s">
        <v>364</v>
      </c>
      <c r="B9" s="385">
        <f ca="1">YEAR(TODAY())-1</f>
        <v>2016</v>
      </c>
      <c r="C9" s="386"/>
      <c r="D9" s="386"/>
      <c r="E9" s="387"/>
      <c r="F9" s="388"/>
      <c r="G9" s="388"/>
      <c r="H9" s="388"/>
      <c r="I9" s="388"/>
      <c r="J9" s="388"/>
      <c r="K9" s="389"/>
    </row>
    <row r="10" spans="1:11" ht="16.5">
      <c r="A10" s="316" t="s">
        <v>336</v>
      </c>
      <c r="B10" s="390" t="s">
        <v>433</v>
      </c>
      <c r="C10" s="391"/>
      <c r="D10" s="648">
        <f>ROUND(INV!B8,0)</f>
        <v>783</v>
      </c>
      <c r="E10" s="648">
        <f>ROUND(INV!C8,0)</f>
        <v>623</v>
      </c>
      <c r="F10" s="648">
        <f>ROUND(INV!D8,0)</f>
        <v>104</v>
      </c>
      <c r="G10" s="648">
        <f>ROUND(INV!I8,0)</f>
        <v>2</v>
      </c>
      <c r="H10" s="648">
        <f>ROUND(INV!J8,0)</f>
        <v>58</v>
      </c>
      <c r="I10" s="648">
        <f>ROUND(INV!K8,0)</f>
        <v>0</v>
      </c>
      <c r="J10" s="648">
        <f>ROUND(INV!L8,0)</f>
        <v>1616</v>
      </c>
      <c r="K10" s="392"/>
    </row>
    <row r="11" spans="1:11" ht="16.5">
      <c r="A11" s="316" t="s">
        <v>336</v>
      </c>
      <c r="B11" s="390" t="s">
        <v>434</v>
      </c>
      <c r="C11" s="391"/>
      <c r="D11" s="648">
        <f>ROUND(INV!B9,0)</f>
        <v>69953</v>
      </c>
      <c r="E11" s="648">
        <f>ROUND(INV!C9,0)</f>
        <v>22639</v>
      </c>
      <c r="F11" s="648">
        <f>ROUND(INV!D9,0)</f>
        <v>2060</v>
      </c>
      <c r="G11" s="648">
        <f>ROUND(INV!I9,0)</f>
        <v>0</v>
      </c>
      <c r="H11" s="648">
        <f>ROUND(INV!J9,0)</f>
        <v>0</v>
      </c>
      <c r="I11" s="648">
        <f>ROUND(INV!K9,0)</f>
        <v>0</v>
      </c>
      <c r="J11" s="648">
        <f>ROUND(INV!L9,0)</f>
        <v>101276</v>
      </c>
      <c r="K11" s="392"/>
    </row>
    <row r="12" spans="1:11" ht="16.5">
      <c r="A12" s="316" t="s">
        <v>336</v>
      </c>
      <c r="B12" s="390" t="s">
        <v>435</v>
      </c>
      <c r="C12" s="391"/>
      <c r="D12" s="648">
        <f>ROUND(INV!B10,0)</f>
        <v>10513</v>
      </c>
      <c r="E12" s="648">
        <f>ROUND(INV!C10,0)</f>
        <v>28968</v>
      </c>
      <c r="F12" s="648">
        <f>ROUND(INV!D10,0)</f>
        <v>0</v>
      </c>
      <c r="G12" s="648">
        <f>ROUND(INV!I10,0)</f>
        <v>0</v>
      </c>
      <c r="H12" s="648">
        <f>ROUND(INV!J10,0)</f>
        <v>0</v>
      </c>
      <c r="I12" s="648">
        <f>ROUND(INV!K10,0)</f>
        <v>0</v>
      </c>
      <c r="J12" s="648">
        <f>ROUND(INV!L10,0)</f>
        <v>39843</v>
      </c>
      <c r="K12" s="392"/>
    </row>
    <row r="13" spans="1:11" ht="16.5">
      <c r="A13" s="316" t="s">
        <v>336</v>
      </c>
      <c r="B13" s="390" t="s">
        <v>436</v>
      </c>
      <c r="C13" s="391"/>
      <c r="D13" s="648">
        <f>ROUND(INV!B11,0)</f>
        <v>10555</v>
      </c>
      <c r="E13" s="648">
        <f>ROUND(INV!C11,0)</f>
        <v>321</v>
      </c>
      <c r="F13" s="648">
        <f>ROUND(INV!D11,0)</f>
        <v>115</v>
      </c>
      <c r="G13" s="648">
        <f>ROUND(INV!I11,0)</f>
        <v>77</v>
      </c>
      <c r="H13" s="648">
        <f>ROUND(INV!J11,0)</f>
        <v>22</v>
      </c>
      <c r="I13" s="648">
        <f>ROUND(INV!K11,0)</f>
        <v>0</v>
      </c>
      <c r="J13" s="648">
        <f>ROUND(INV!L11,0)</f>
        <v>11097</v>
      </c>
      <c r="K13" s="392"/>
    </row>
    <row r="14" spans="1:11" ht="17.25" thickBot="1">
      <c r="A14" s="316" t="s">
        <v>336</v>
      </c>
      <c r="B14" s="393" t="s">
        <v>437</v>
      </c>
      <c r="C14" s="394"/>
      <c r="D14" s="649">
        <f>ROUND(INV!B12,0)</f>
        <v>727</v>
      </c>
      <c r="E14" s="649">
        <f>ROUND(INV!C12,0)</f>
        <v>1269</v>
      </c>
      <c r="F14" s="649">
        <f>ROUND(INV!D12,0)</f>
        <v>0</v>
      </c>
      <c r="G14" s="649">
        <f>ROUND(INV!I12,0)</f>
        <v>0</v>
      </c>
      <c r="H14" s="649">
        <f>ROUND(INV!J12,0)</f>
        <v>0</v>
      </c>
      <c r="I14" s="649">
        <f>ROUND(INV!K12,0)</f>
        <v>0</v>
      </c>
      <c r="J14" s="649">
        <f>INV!L12</f>
        <v>2014.427</v>
      </c>
      <c r="K14" s="392"/>
    </row>
    <row r="15" spans="1:11" ht="16.5">
      <c r="A15" s="311" t="s">
        <v>331</v>
      </c>
      <c r="B15" s="395" t="s">
        <v>160</v>
      </c>
      <c r="C15" s="396"/>
      <c r="D15" s="650">
        <f>ROUND(INV!B13,0)</f>
        <v>92531</v>
      </c>
      <c r="E15" s="650">
        <f>ROUND(INV!C13,0)</f>
        <v>53820</v>
      </c>
      <c r="F15" s="650">
        <f>ROUND(INV!D13,0)</f>
        <v>2279</v>
      </c>
      <c r="G15" s="650">
        <f>ROUND(INV!I13,0)</f>
        <v>79</v>
      </c>
      <c r="H15" s="650">
        <f>ROUND(INV!J13,0)</f>
        <v>81</v>
      </c>
      <c r="I15" s="650">
        <f>ROUND(INV!K13,0)</f>
        <v>0</v>
      </c>
      <c r="J15" s="650">
        <f>ROUND(INV!L13,0)</f>
        <v>155847</v>
      </c>
      <c r="K15" s="392"/>
    </row>
    <row r="16" spans="1:11" ht="16.5">
      <c r="A16" s="314" t="s">
        <v>334</v>
      </c>
      <c r="B16" s="395"/>
      <c r="C16" s="396"/>
      <c r="D16" s="648"/>
      <c r="E16" s="648"/>
      <c r="F16" s="648"/>
      <c r="G16" s="648"/>
      <c r="H16" s="648"/>
      <c r="I16" s="648"/>
      <c r="J16" s="648"/>
      <c r="K16" s="392"/>
    </row>
    <row r="17" spans="1:11" ht="16.5">
      <c r="A17" s="316" t="s">
        <v>336</v>
      </c>
      <c r="B17" s="390" t="s">
        <v>433</v>
      </c>
      <c r="C17" s="391"/>
      <c r="D17" s="648">
        <f>ROUND(INV!B14,0)</f>
        <v>0</v>
      </c>
      <c r="E17" s="648">
        <f>ROUND(INV!C14,0)</f>
        <v>9534</v>
      </c>
      <c r="F17" s="648">
        <f>ROUND(INV!D14,0)</f>
        <v>15878</v>
      </c>
      <c r="G17" s="648">
        <f>ROUND(INV!I14,0)</f>
        <v>0</v>
      </c>
      <c r="H17" s="648">
        <f>ROUND(INV!J14,0)</f>
        <v>0</v>
      </c>
      <c r="I17" s="648">
        <f>ROUND(INV!K14,0)</f>
        <v>-6</v>
      </c>
      <c r="J17" s="648">
        <f>ROUND(INV!L14,0)</f>
        <v>25712</v>
      </c>
      <c r="K17" s="392"/>
    </row>
    <row r="18" spans="1:11" ht="16.5">
      <c r="A18" s="316" t="s">
        <v>336</v>
      </c>
      <c r="B18" s="390" t="s">
        <v>434</v>
      </c>
      <c r="C18" s="391"/>
      <c r="D18" s="648">
        <f>ROUND(INV!B15,0)</f>
        <v>4635</v>
      </c>
      <c r="E18" s="648">
        <f>ROUND(INV!C15,0)</f>
        <v>14993</v>
      </c>
      <c r="F18" s="648">
        <f>ROUND(INV!D15,0)</f>
        <v>10336</v>
      </c>
      <c r="G18" s="648">
        <f>ROUND(INV!I15,0)</f>
        <v>0</v>
      </c>
      <c r="H18" s="648">
        <f>ROUND(INV!J15,0)</f>
        <v>0</v>
      </c>
      <c r="I18" s="648">
        <f>ROUND(INV!K15,0)</f>
        <v>0</v>
      </c>
      <c r="J18" s="648">
        <f>ROUND(INV!L15,0)</f>
        <v>30190</v>
      </c>
      <c r="K18" s="392"/>
    </row>
    <row r="19" spans="1:11" ht="16.5">
      <c r="A19" s="316" t="s">
        <v>336</v>
      </c>
      <c r="B19" s="390" t="s">
        <v>438</v>
      </c>
      <c r="C19" s="391"/>
      <c r="D19" s="648">
        <f>ROUND(INV!B16,0)</f>
        <v>104726</v>
      </c>
      <c r="E19" s="648">
        <f>ROUND(INV!C16,0)</f>
        <v>0</v>
      </c>
      <c r="F19" s="648">
        <f>ROUND(INV!D16,0)</f>
        <v>37631</v>
      </c>
      <c r="G19" s="648">
        <f>ROUND(INV!I16,0)</f>
        <v>0</v>
      </c>
      <c r="H19" s="648">
        <f>ROUND(INV!J16,0)</f>
        <v>0</v>
      </c>
      <c r="I19" s="648">
        <f>ROUND(INV!K16,0)</f>
        <v>0</v>
      </c>
      <c r="J19" s="648">
        <f>ROUND(INV!L16,0)</f>
        <v>143332</v>
      </c>
      <c r="K19" s="392"/>
    </row>
    <row r="20" spans="1:11" ht="16.5">
      <c r="A20" s="316" t="s">
        <v>336</v>
      </c>
      <c r="B20" s="390" t="s">
        <v>436</v>
      </c>
      <c r="C20" s="391"/>
      <c r="D20" s="648">
        <f>ROUND(INV!B17,0)</f>
        <v>56</v>
      </c>
      <c r="E20" s="648">
        <f>ROUND(INV!C17,0)</f>
        <v>2795</v>
      </c>
      <c r="F20" s="648">
        <f>ROUND(INV!D17,0)</f>
        <v>3519</v>
      </c>
      <c r="G20" s="648">
        <f>ROUND(INV!I17,0)</f>
        <v>0</v>
      </c>
      <c r="H20" s="648">
        <f>ROUND(INV!J17,0)</f>
        <v>0</v>
      </c>
      <c r="I20" s="648">
        <f>ROUND(INV!K17,0)</f>
        <v>0</v>
      </c>
      <c r="J20" s="648">
        <f>ROUND(INV!L17,0)</f>
        <v>6379</v>
      </c>
      <c r="K20" s="392"/>
    </row>
    <row r="21" spans="1:11" ht="17.25" thickBot="1">
      <c r="A21" s="316" t="s">
        <v>336</v>
      </c>
      <c r="B21" s="393" t="s">
        <v>437</v>
      </c>
      <c r="C21" s="394"/>
      <c r="D21" s="649">
        <f>ROUND(INV!B18,0)</f>
        <v>0</v>
      </c>
      <c r="E21" s="649">
        <f>ROUND(INV!C18,0)</f>
        <v>0</v>
      </c>
      <c r="F21" s="649">
        <f>ROUND(INV!D18,0)</f>
        <v>681</v>
      </c>
      <c r="G21" s="649">
        <f>ROUND(INV!I18,0)</f>
        <v>0</v>
      </c>
      <c r="H21" s="649">
        <f>ROUND(INV!J18,0)</f>
        <v>0</v>
      </c>
      <c r="I21" s="649">
        <f>ROUND(INV!K18,0)</f>
        <v>0</v>
      </c>
      <c r="J21" s="649">
        <f>ROUND(INV!L18,0)</f>
        <v>681</v>
      </c>
      <c r="K21" s="392"/>
    </row>
    <row r="22" spans="1:11" ht="16.5">
      <c r="A22" s="311" t="s">
        <v>331</v>
      </c>
      <c r="B22" s="395" t="s">
        <v>139</v>
      </c>
      <c r="C22" s="396"/>
      <c r="D22" s="650">
        <f>ROUND(INV!B19,0)</f>
        <v>109417</v>
      </c>
      <c r="E22" s="650">
        <f>ROUND(INV!C19,0)</f>
        <v>27321</v>
      </c>
      <c r="F22" s="650">
        <f>ROUND(INV!D19,0)</f>
        <v>68044</v>
      </c>
      <c r="G22" s="650">
        <f>ROUND(INV!I19,0)</f>
        <v>0</v>
      </c>
      <c r="H22" s="650">
        <f>ROUND(INV!J19,0)</f>
        <v>0</v>
      </c>
      <c r="I22" s="650">
        <f>ROUND(INV!K19,0)</f>
        <v>-6</v>
      </c>
      <c r="J22" s="650">
        <f>ROUND(INV!L19,0)</f>
        <v>206294</v>
      </c>
      <c r="K22" s="392"/>
    </row>
    <row r="23" spans="1:11" ht="16.5">
      <c r="A23" s="314" t="s">
        <v>334</v>
      </c>
      <c r="B23" s="397"/>
      <c r="C23" s="398"/>
      <c r="D23" s="651"/>
      <c r="E23" s="651"/>
      <c r="F23" s="651"/>
      <c r="G23" s="651"/>
      <c r="H23" s="651"/>
      <c r="I23" s="651"/>
      <c r="J23" s="651"/>
      <c r="K23" s="392"/>
    </row>
    <row r="24" spans="1:11" ht="16.5">
      <c r="A24" s="316" t="s">
        <v>336</v>
      </c>
      <c r="B24" s="390" t="s">
        <v>439</v>
      </c>
      <c r="C24" s="391"/>
      <c r="D24" s="648">
        <f>ROUND(INV!B21,0)</f>
        <v>201947</v>
      </c>
      <c r="E24" s="648">
        <f>ROUND(INV!C21,0)</f>
        <v>81142</v>
      </c>
      <c r="F24" s="648">
        <f>ROUND(INV!D21,0)</f>
        <v>70324</v>
      </c>
      <c r="G24" s="648">
        <f>ROUND(INV!I21,0)</f>
        <v>79</v>
      </c>
      <c r="H24" s="648">
        <f>ROUND(INV!J21,0)</f>
        <v>81</v>
      </c>
      <c r="I24" s="648">
        <f>ROUND(INV!K21,0)</f>
        <v>-6</v>
      </c>
      <c r="J24" s="648">
        <f>ROUND(INV!L21,0)</f>
        <v>362141</v>
      </c>
      <c r="K24" s="392"/>
    </row>
    <row r="25" spans="1:11" ht="17.25" thickBot="1">
      <c r="A25" s="316" t="s">
        <v>336</v>
      </c>
      <c r="B25" s="393" t="s">
        <v>440</v>
      </c>
      <c r="C25" s="394"/>
      <c r="D25" s="649">
        <f>ROUND(INV!B22,0)</f>
        <v>244916</v>
      </c>
      <c r="E25" s="649">
        <f>ROUND(INV!C22,0)</f>
        <v>977</v>
      </c>
      <c r="F25" s="649">
        <f>ROUND(INV!D22,0)</f>
        <v>107686</v>
      </c>
      <c r="G25" s="649">
        <f>ROUND(INV!I22,0)</f>
        <v>125821</v>
      </c>
      <c r="H25" s="649">
        <f>ROUND(INV!J22,0)</f>
        <v>0</v>
      </c>
      <c r="I25" s="649">
        <f>ROUND(INV!K22,0)</f>
        <v>-1063</v>
      </c>
      <c r="J25" s="649">
        <f>INV!L22</f>
        <v>485093.592</v>
      </c>
      <c r="K25" s="392"/>
    </row>
    <row r="26" spans="1:10" ht="16.5">
      <c r="A26" s="369" t="s">
        <v>441</v>
      </c>
      <c r="B26" s="395" t="s">
        <v>35</v>
      </c>
      <c r="C26" s="396"/>
      <c r="D26" s="650">
        <f>ROUND(INV!B23,0)</f>
        <v>446863</v>
      </c>
      <c r="E26" s="650">
        <f>ROUND(INV!C23,0)</f>
        <v>82119</v>
      </c>
      <c r="F26" s="650">
        <f>ROUND(INV!D23,0)</f>
        <v>178010</v>
      </c>
      <c r="G26" s="650">
        <f>ROUND(INV!I23,0)</f>
        <v>125900</v>
      </c>
      <c r="H26" s="650">
        <f>ROUND(INV!J23,0)</f>
        <v>81</v>
      </c>
      <c r="I26" s="650">
        <f>ROUND(INV!K23,0)</f>
        <v>-1069</v>
      </c>
      <c r="J26" s="650">
        <f>ROUND(INV!L23,0)</f>
        <v>847234</v>
      </c>
    </row>
    <row r="27" spans="1:10" ht="16.5">
      <c r="A27" s="314" t="s">
        <v>334</v>
      </c>
      <c r="B27" s="395"/>
      <c r="C27" s="396"/>
      <c r="D27" s="648"/>
      <c r="E27" s="648"/>
      <c r="F27" s="648"/>
      <c r="G27" s="648"/>
      <c r="H27" s="648"/>
      <c r="I27" s="648"/>
      <c r="J27" s="648"/>
    </row>
    <row r="28" spans="1:10" ht="16.5">
      <c r="A28" s="323" t="s">
        <v>364</v>
      </c>
      <c r="B28" s="395" t="s">
        <v>135</v>
      </c>
      <c r="C28" s="396"/>
      <c r="D28" s="648"/>
      <c r="E28" s="648"/>
      <c r="F28" s="648"/>
      <c r="G28" s="648"/>
      <c r="H28" s="648"/>
      <c r="I28" s="648"/>
      <c r="J28" s="648"/>
    </row>
    <row r="29" spans="1:10" ht="16.5">
      <c r="A29" s="316" t="s">
        <v>336</v>
      </c>
      <c r="B29" s="390" t="s">
        <v>442</v>
      </c>
      <c r="C29" s="391"/>
      <c r="D29" s="648">
        <f>ROUND(INV!B26,0)</f>
        <v>77728</v>
      </c>
      <c r="E29" s="648">
        <f>ROUND(INV!C26,0)</f>
        <v>22089</v>
      </c>
      <c r="F29" s="648">
        <f>ROUND(INV!D26,0)</f>
        <v>2176</v>
      </c>
      <c r="G29" s="648">
        <f>ROUND(INV!I26,0)</f>
        <v>75</v>
      </c>
      <c r="H29" s="648">
        <f>ROUND(INV!J26,0)</f>
        <v>22</v>
      </c>
      <c r="I29" s="648">
        <f>ROUND(INV!K26,0)</f>
        <v>0</v>
      </c>
      <c r="J29" s="648">
        <f>ROUND(INV!L26,0)</f>
        <v>108727</v>
      </c>
    </row>
    <row r="30" spans="1:10" ht="16.5">
      <c r="A30" s="316" t="s">
        <v>336</v>
      </c>
      <c r="B30" s="390" t="s">
        <v>435</v>
      </c>
      <c r="C30" s="391"/>
      <c r="D30" s="648">
        <f>ROUND(INV!B27,0)</f>
        <v>10513</v>
      </c>
      <c r="E30" s="648">
        <f>ROUND(INV!C27,0)</f>
        <v>28968</v>
      </c>
      <c r="F30" s="648">
        <f>ROUND(INV!D27,0)</f>
        <v>0</v>
      </c>
      <c r="G30" s="648">
        <f>ROUND(INV!I27,0)</f>
        <v>0</v>
      </c>
      <c r="H30" s="648">
        <f>ROUND(INV!J27,0)</f>
        <v>0</v>
      </c>
      <c r="I30" s="648">
        <f>ROUND(INV!K27,0)</f>
        <v>0</v>
      </c>
      <c r="J30" s="648">
        <f>ROUND(INV!L27,0)</f>
        <v>39843</v>
      </c>
    </row>
    <row r="31" spans="1:10" ht="16.5">
      <c r="A31" s="316" t="s">
        <v>336</v>
      </c>
      <c r="B31" s="390" t="s">
        <v>443</v>
      </c>
      <c r="C31" s="391"/>
      <c r="D31" s="648" t="e">
        <f>ROUND(INV!#REF!,0)</f>
        <v>#REF!</v>
      </c>
      <c r="E31" s="648" t="e">
        <f>ROUND(INV!#REF!,0)</f>
        <v>#REF!</v>
      </c>
      <c r="F31" s="648" t="e">
        <f>ROUND(INV!#REF!,0)</f>
        <v>#REF!</v>
      </c>
      <c r="G31" s="648" t="e">
        <f>ROUND(INV!#REF!,0)</f>
        <v>#REF!</v>
      </c>
      <c r="H31" s="648" t="e">
        <f>ROUND(INV!#REF!,0)</f>
        <v>#REF!</v>
      </c>
      <c r="I31" s="648" t="e">
        <f>ROUND(INV!#REF!,0)</f>
        <v>#REF!</v>
      </c>
      <c r="J31" s="648" t="e">
        <f>ROUND(INV!#REF!,0)</f>
        <v>#REF!</v>
      </c>
    </row>
    <row r="32" spans="1:10" ht="16.5">
      <c r="A32" s="316" t="s">
        <v>336</v>
      </c>
      <c r="B32" s="390" t="s">
        <v>444</v>
      </c>
      <c r="C32" s="391"/>
      <c r="D32" s="648">
        <f>ROUND(INV!B28,0)</f>
        <v>112979</v>
      </c>
      <c r="E32" s="648">
        <f>ROUND(INV!C28,0)</f>
        <v>28816</v>
      </c>
      <c r="F32" s="648">
        <f>ROUND(INV!D28,0)</f>
        <v>67467</v>
      </c>
      <c r="G32" s="648">
        <f>ROUND(INV!I28,0)</f>
        <v>4</v>
      </c>
      <c r="H32" s="648">
        <f>ROUND(INV!J28,0)</f>
        <v>58</v>
      </c>
      <c r="I32" s="648">
        <f>ROUND(INV!K28,0)</f>
        <v>-6</v>
      </c>
      <c r="J32" s="648">
        <f>ROUND(INV!L28,0)</f>
        <v>210875</v>
      </c>
    </row>
    <row r="33" spans="1:10" ht="17.25" thickBot="1">
      <c r="A33" s="316" t="s">
        <v>336</v>
      </c>
      <c r="B33" s="393" t="s">
        <v>437</v>
      </c>
      <c r="C33" s="394"/>
      <c r="D33" s="649">
        <f>ROUND(INV!B29,0)</f>
        <v>727</v>
      </c>
      <c r="E33" s="649">
        <f>ROUND(INV!C29,0)</f>
        <v>1269</v>
      </c>
      <c r="F33" s="649">
        <f>ROUND(INV!D29,0)</f>
        <v>681</v>
      </c>
      <c r="G33" s="649">
        <f>ROUND(INV!I29,0)</f>
        <v>0</v>
      </c>
      <c r="H33" s="649">
        <f>ROUND(INV!J29,0)</f>
        <v>0</v>
      </c>
      <c r="I33" s="649">
        <f>ROUND(INV!K29,0)</f>
        <v>0</v>
      </c>
      <c r="J33" s="649">
        <f>ROUND(INV!L29,0)</f>
        <v>2695</v>
      </c>
    </row>
    <row r="34" spans="1:10" ht="16.5">
      <c r="A34" s="369" t="s">
        <v>441</v>
      </c>
      <c r="B34" s="395" t="s">
        <v>173</v>
      </c>
      <c r="C34" s="396"/>
      <c r="D34" s="650">
        <f>ROUND(INV!B30,0)</f>
        <v>201947</v>
      </c>
      <c r="E34" s="650">
        <f>ROUND(INV!C30,0)</f>
        <v>81142</v>
      </c>
      <c r="F34" s="650">
        <f>ROUND(INV!D30,0)</f>
        <v>70324</v>
      </c>
      <c r="G34" s="650">
        <f>ROUND(INV!I30,0)</f>
        <v>79</v>
      </c>
      <c r="H34" s="650">
        <f>ROUND(INV!J30,0)</f>
        <v>81</v>
      </c>
      <c r="I34" s="650">
        <f>ROUND(INV!K30,0)</f>
        <v>-6</v>
      </c>
      <c r="J34" s="650">
        <f>ROUND(INV!L30,0)</f>
        <v>362141</v>
      </c>
    </row>
    <row r="35" spans="1:10" ht="16.5">
      <c r="A35" s="314" t="s">
        <v>334</v>
      </c>
      <c r="B35" s="397"/>
      <c r="C35" s="398"/>
      <c r="D35" s="651"/>
      <c r="E35" s="651"/>
      <c r="F35" s="651"/>
      <c r="G35" s="651"/>
      <c r="H35" s="651"/>
      <c r="I35" s="651"/>
      <c r="J35" s="651"/>
    </row>
    <row r="36" spans="1:10" ht="16.5">
      <c r="A36" s="316" t="s">
        <v>336</v>
      </c>
      <c r="B36" s="390" t="s">
        <v>445</v>
      </c>
      <c r="C36" s="391"/>
      <c r="D36" s="648">
        <f>ROUND(INV!B32,0)</f>
        <v>7</v>
      </c>
      <c r="E36" s="648">
        <f>ROUND(INV!C32,0)</f>
        <v>895</v>
      </c>
      <c r="F36" s="648">
        <f>ROUND(INV!D32,0)</f>
        <v>0</v>
      </c>
      <c r="G36" s="648">
        <f>ROUND(INV!I32,0)</f>
        <v>108</v>
      </c>
      <c r="H36" s="648">
        <f>ROUND(INV!J32,0)</f>
        <v>0</v>
      </c>
      <c r="I36" s="648">
        <f>ROUND(INV!K32,0)</f>
        <v>0</v>
      </c>
      <c r="J36" s="648">
        <f>ROUND(INV!L32,0)</f>
        <v>1648</v>
      </c>
    </row>
    <row r="37" spans="1:10" ht="16.5">
      <c r="A37" s="316" t="s">
        <v>336</v>
      </c>
      <c r="B37" s="390" t="s">
        <v>467</v>
      </c>
      <c r="C37" s="391"/>
      <c r="D37" s="648">
        <f>ROUND(INV!B33,0)</f>
        <v>99</v>
      </c>
      <c r="E37" s="648">
        <f>ROUND(INV!C33,0)</f>
        <v>33</v>
      </c>
      <c r="F37" s="648">
        <f>ROUND(INV!D33,0)</f>
        <v>8</v>
      </c>
      <c r="G37" s="648">
        <f>ROUND(INV!I33,0)</f>
        <v>127</v>
      </c>
      <c r="H37" s="648">
        <f>ROUND(INV!J33,0)</f>
        <v>-1</v>
      </c>
      <c r="I37" s="648">
        <f>ROUND(INV!K33,0)</f>
        <v>0</v>
      </c>
      <c r="J37" s="648">
        <f>ROUND(INV!L33,0)</f>
        <v>288</v>
      </c>
    </row>
    <row r="38" spans="1:10" ht="17.25" thickBot="1">
      <c r="A38" s="316" t="s">
        <v>336</v>
      </c>
      <c r="B38" s="393" t="s">
        <v>446</v>
      </c>
      <c r="C38" s="394"/>
      <c r="D38" s="649">
        <f>ROUND(INV!B34,0)</f>
        <v>28976</v>
      </c>
      <c r="E38" s="649">
        <f>ROUND(INV!C34,0)</f>
        <v>15289</v>
      </c>
      <c r="F38" s="649">
        <f>ROUND(INV!D34,0)</f>
        <v>12981</v>
      </c>
      <c r="G38" s="649">
        <f>ROUND(INV!I34,0)</f>
        <v>323</v>
      </c>
      <c r="H38" s="649">
        <f>ROUND(INV!J34,0)</f>
        <v>31395</v>
      </c>
      <c r="I38" s="649">
        <f>ROUND(INV!K34,0)</f>
        <v>-30921</v>
      </c>
      <c r="J38" s="649">
        <f>ROUND(INV!L34,0)</f>
        <v>61378</v>
      </c>
    </row>
    <row r="39" spans="1:10" ht="17.25" thickBot="1">
      <c r="A39" s="369" t="s">
        <v>447</v>
      </c>
      <c r="B39" s="399" t="s">
        <v>250</v>
      </c>
      <c r="C39" s="400"/>
      <c r="D39" s="652">
        <f>ROUND(INV!B35,0)</f>
        <v>231029</v>
      </c>
      <c r="E39" s="652">
        <f>ROUND(INV!C35,0)</f>
        <v>97358</v>
      </c>
      <c r="F39" s="652">
        <f>ROUND(INV!D35,0)</f>
        <v>83313</v>
      </c>
      <c r="G39" s="652">
        <f>ROUND(INV!I35,0)</f>
        <v>637</v>
      </c>
      <c r="H39" s="652">
        <f>ROUND(INV!J35,0)</f>
        <v>31475</v>
      </c>
      <c r="I39" s="652">
        <f>ROUND(INV!K35,0)</f>
        <v>-30927</v>
      </c>
      <c r="J39" s="652">
        <f>ROUND(INV!L35,0)</f>
        <v>425455</v>
      </c>
    </row>
    <row r="40" ht="12.75">
      <c r="J40" s="297" t="s">
        <v>370</v>
      </c>
    </row>
    <row r="41" spans="2:10" ht="12.75">
      <c r="B41" s="334" t="s">
        <v>371</v>
      </c>
      <c r="C41" s="336"/>
      <c r="D41" s="336"/>
      <c r="E41" s="336"/>
      <c r="F41" s="336"/>
      <c r="G41" s="336"/>
      <c r="H41" s="336"/>
      <c r="I41" s="336"/>
      <c r="J41" s="337"/>
    </row>
    <row r="42" spans="2:10" ht="12.75">
      <c r="B42" s="408" t="s">
        <v>449</v>
      </c>
      <c r="C42" s="42"/>
      <c r="D42" s="339">
        <f>D15-INV!B13</f>
        <v>0.3699999999953434</v>
      </c>
      <c r="E42" s="339">
        <f>E15-INV!C13</f>
        <v>-0.4429999999993015</v>
      </c>
      <c r="F42" s="339">
        <f>F15-INV!I13</f>
        <v>2200.037</v>
      </c>
      <c r="G42" s="339">
        <f>G15-INV!J13</f>
        <v>-1.855000000000004</v>
      </c>
      <c r="H42" s="339">
        <f>H15-INV!K13</f>
        <v>81.111</v>
      </c>
      <c r="I42" s="339" t="e">
        <f>I15-INV!#REF!</f>
        <v>#REF!</v>
      </c>
      <c r="J42" s="340">
        <f>J15-INV!L13</f>
        <v>0.46900000001187436</v>
      </c>
    </row>
    <row r="43" spans="2:10" ht="12.75">
      <c r="B43" s="408" t="s">
        <v>450</v>
      </c>
      <c r="C43" s="42"/>
      <c r="D43" s="339">
        <f>D22-INV!B19</f>
        <v>0.24099999999452848</v>
      </c>
      <c r="E43" s="339">
        <f>E22-INV!C19</f>
        <v>-0.46299999999973807</v>
      </c>
      <c r="F43" s="339">
        <f>F22-INV!I19</f>
        <v>68044</v>
      </c>
      <c r="G43" s="339">
        <f>G22-INV!J19</f>
        <v>0</v>
      </c>
      <c r="H43" s="339">
        <f>H22-INV!K19</f>
        <v>5.728</v>
      </c>
      <c r="I43" s="339" t="e">
        <f>I22-INV!#REF!</f>
        <v>#REF!</v>
      </c>
      <c r="J43" s="340">
        <f>J22-INV!L19</f>
        <v>-0.17999999999301508</v>
      </c>
    </row>
    <row r="44" spans="2:10" ht="12.75">
      <c r="B44" s="408" t="s">
        <v>451</v>
      </c>
      <c r="C44" s="42"/>
      <c r="D44" s="339">
        <f>D26-INV!B23</f>
        <v>-0.06900000001769513</v>
      </c>
      <c r="E44" s="339">
        <f>E26-INV!C23</f>
        <v>-0.3769999999931315</v>
      </c>
      <c r="F44" s="339">
        <f>F26-INV!I23</f>
        <v>52110.262</v>
      </c>
      <c r="G44" s="339">
        <f>G26-INV!J23</f>
        <v>125819.145</v>
      </c>
      <c r="H44" s="339">
        <f>H26-INV!K23</f>
        <v>1150.129</v>
      </c>
      <c r="I44" s="339" t="e">
        <f>I26-INV!#REF!</f>
        <v>#REF!</v>
      </c>
      <c r="J44" s="340">
        <f>J26-INV!L23</f>
        <v>-0.30299999995622784</v>
      </c>
    </row>
    <row r="45" spans="2:10" ht="12.75">
      <c r="B45" s="408" t="s">
        <v>452</v>
      </c>
      <c r="C45" s="42"/>
      <c r="D45" s="339">
        <f>D34-INV!B30</f>
        <v>-0.3880000000062864</v>
      </c>
      <c r="E45" s="339">
        <f>E34-INV!C30</f>
        <v>0.09399999999732245</v>
      </c>
      <c r="F45" s="339">
        <f>F34-INV!I30</f>
        <v>70245.037</v>
      </c>
      <c r="G45" s="339">
        <f>G34-INV!J30</f>
        <v>-1.855000000000004</v>
      </c>
      <c r="H45" s="339">
        <f>H34-INV!K30</f>
        <v>86.839</v>
      </c>
      <c r="I45" s="339" t="e">
        <f>I34-INV!#REF!</f>
        <v>#REF!</v>
      </c>
      <c r="J45" s="340">
        <f>J34-INV!L30</f>
        <v>0.28899999998975545</v>
      </c>
    </row>
    <row r="46" spans="2:10" ht="12.75">
      <c r="B46" s="409" t="s">
        <v>453</v>
      </c>
      <c r="C46" s="342"/>
      <c r="D46" s="410">
        <f>D39-INV!B35</f>
        <v>0.3070000000006985</v>
      </c>
      <c r="E46" s="410">
        <f>E39-INV!C35</f>
        <v>-0.07000000000698492</v>
      </c>
      <c r="F46" s="410">
        <f>F39-INV!I35</f>
        <v>82676.341</v>
      </c>
      <c r="G46" s="410">
        <f>G39-INV!J35</f>
        <v>-30838.449</v>
      </c>
      <c r="H46" s="410">
        <f>H39-INV!K35</f>
        <v>62402.258</v>
      </c>
      <c r="I46" s="410" t="e">
        <f>I39-INV!#REF!</f>
        <v>#REF!</v>
      </c>
      <c r="J46" s="411">
        <f>J39-INV!L35</f>
        <v>0.027000000001862645</v>
      </c>
    </row>
  </sheetData>
  <sheetProtection/>
  <printOptions/>
  <pageMargins left="0.7" right="0.7" top="0.75" bottom="0.75" header="0.3" footer="0.3"/>
  <pageSetup fitToHeight="1" fitToWidth="1" horizontalDpi="600" verticalDpi="600" orientation="landscape" paperSize="9" scale="61" r:id="rId1"/>
</worksheet>
</file>

<file path=xl/worksheets/sheet31.xml><?xml version="1.0" encoding="utf-8"?>
<worksheet xmlns="http://schemas.openxmlformats.org/spreadsheetml/2006/main" xmlns:r="http://schemas.openxmlformats.org/officeDocument/2006/relationships">
  <sheetPr>
    <tabColor rgb="FFFFFF00"/>
  </sheetPr>
  <dimension ref="A4:K45"/>
  <sheetViews>
    <sheetView zoomScalePageLayoutView="0" workbookViewId="0" topLeftCell="A1">
      <selection activeCell="A1" sqref="A1"/>
    </sheetView>
  </sheetViews>
  <sheetFormatPr defaultColWidth="8.8515625" defaultRowHeight="12.75"/>
  <cols>
    <col min="1" max="1" width="23.140625" style="0" bestFit="1" customWidth="1"/>
    <col min="2" max="2" width="33.8515625" style="0" bestFit="1" customWidth="1"/>
    <col min="3" max="3" width="10.00390625" style="0" bestFit="1" customWidth="1"/>
    <col min="4" max="10" width="22.8515625" style="0" customWidth="1"/>
  </cols>
  <sheetData>
    <row r="4" ht="12.75">
      <c r="A4" s="297" t="s">
        <v>321</v>
      </c>
    </row>
    <row r="5" spans="1:10" ht="16.5">
      <c r="A5" s="380">
        <f ca="1">NOW()</f>
        <v>42865.59811539352</v>
      </c>
      <c r="B5" s="298" t="s">
        <v>322</v>
      </c>
      <c r="C5" s="299" t="s">
        <v>323</v>
      </c>
      <c r="D5" s="401" t="s">
        <v>376</v>
      </c>
      <c r="E5" s="401" t="s">
        <v>376</v>
      </c>
      <c r="F5" s="401" t="s">
        <v>376</v>
      </c>
      <c r="G5" s="401" t="s">
        <v>376</v>
      </c>
      <c r="H5" s="401" t="s">
        <v>376</v>
      </c>
      <c r="I5" s="401" t="s">
        <v>376</v>
      </c>
      <c r="J5" s="401" t="s">
        <v>325</v>
      </c>
    </row>
    <row r="6" ht="16.5">
      <c r="A6" s="302" t="s">
        <v>326</v>
      </c>
    </row>
    <row r="7" spans="1:2" ht="16.5">
      <c r="A7" s="302" t="s">
        <v>327</v>
      </c>
      <c r="B7" s="381"/>
    </row>
    <row r="8" spans="1:10" ht="22.5">
      <c r="A8" s="302" t="s">
        <v>328</v>
      </c>
      <c r="B8" t="s">
        <v>135</v>
      </c>
      <c r="C8" s="382"/>
      <c r="D8" s="383" t="s">
        <v>122</v>
      </c>
      <c r="E8" s="383" t="s">
        <v>127</v>
      </c>
      <c r="F8" s="383" t="s">
        <v>128</v>
      </c>
      <c r="G8" s="383" t="s">
        <v>208</v>
      </c>
      <c r="H8" s="383" t="s">
        <v>155</v>
      </c>
      <c r="I8" s="383" t="s">
        <v>165</v>
      </c>
      <c r="J8" s="384" t="s">
        <v>133</v>
      </c>
    </row>
    <row r="9" spans="1:11" ht="16.5">
      <c r="A9" s="323" t="s">
        <v>364</v>
      </c>
      <c r="B9" s="385">
        <v>2012</v>
      </c>
      <c r="C9" s="386"/>
      <c r="D9" s="386"/>
      <c r="E9" s="387"/>
      <c r="F9" s="388"/>
      <c r="G9" s="388"/>
      <c r="H9" s="388"/>
      <c r="I9" s="388"/>
      <c r="J9" s="388"/>
      <c r="K9" s="389"/>
    </row>
    <row r="10" spans="1:11" ht="16.5">
      <c r="A10" s="316" t="s">
        <v>336</v>
      </c>
      <c r="B10" s="390" t="s">
        <v>433</v>
      </c>
      <c r="C10" s="391"/>
      <c r="D10" s="402">
        <v>1209</v>
      </c>
      <c r="E10" s="403">
        <v>505</v>
      </c>
      <c r="F10" s="402">
        <v>54</v>
      </c>
      <c r="G10" s="402">
        <v>60</v>
      </c>
      <c r="H10" s="402">
        <v>11</v>
      </c>
      <c r="I10" s="402">
        <v>-2</v>
      </c>
      <c r="J10" s="402">
        <v>1837</v>
      </c>
      <c r="K10" s="392"/>
    </row>
    <row r="11" spans="1:11" ht="16.5">
      <c r="A11" s="316" t="s">
        <v>336</v>
      </c>
      <c r="B11" s="390" t="s">
        <v>434</v>
      </c>
      <c r="C11" s="391"/>
      <c r="D11" s="402">
        <v>64853</v>
      </c>
      <c r="E11" s="402">
        <v>17640</v>
      </c>
      <c r="F11" s="402">
        <v>9890</v>
      </c>
      <c r="G11" s="402">
        <v>4036</v>
      </c>
      <c r="H11" s="402">
        <v>0</v>
      </c>
      <c r="I11" s="402">
        <v>0</v>
      </c>
      <c r="J11" s="402">
        <v>96419</v>
      </c>
      <c r="K11" s="392"/>
    </row>
    <row r="12" spans="1:11" ht="16.5">
      <c r="A12" s="316" t="s">
        <v>336</v>
      </c>
      <c r="B12" s="390" t="s">
        <v>435</v>
      </c>
      <c r="C12" s="391"/>
      <c r="D12" s="402">
        <v>10260</v>
      </c>
      <c r="E12" s="402">
        <v>18825</v>
      </c>
      <c r="F12" s="402">
        <v>8</v>
      </c>
      <c r="G12" s="402">
        <v>643</v>
      </c>
      <c r="H12" s="402">
        <v>0</v>
      </c>
      <c r="I12" s="402">
        <v>0</v>
      </c>
      <c r="J12" s="402">
        <v>29736</v>
      </c>
      <c r="K12" s="392"/>
    </row>
    <row r="13" spans="1:11" ht="16.5">
      <c r="A13" s="316" t="s">
        <v>336</v>
      </c>
      <c r="B13" s="390" t="s">
        <v>436</v>
      </c>
      <c r="C13" s="391"/>
      <c r="D13" s="402">
        <v>12476</v>
      </c>
      <c r="E13" s="402">
        <v>40</v>
      </c>
      <c r="F13" s="402">
        <v>0</v>
      </c>
      <c r="G13" s="402">
        <v>43</v>
      </c>
      <c r="H13" s="402">
        <v>744</v>
      </c>
      <c r="I13" s="402">
        <v>0</v>
      </c>
      <c r="J13" s="402">
        <v>13303</v>
      </c>
      <c r="K13" s="392"/>
    </row>
    <row r="14" spans="1:11" ht="17.25" thickBot="1">
      <c r="A14" s="316" t="s">
        <v>336</v>
      </c>
      <c r="B14" s="393" t="s">
        <v>437</v>
      </c>
      <c r="C14" s="394"/>
      <c r="D14" s="404">
        <v>775</v>
      </c>
      <c r="E14" s="404">
        <v>2009</v>
      </c>
      <c r="F14" s="404">
        <v>0</v>
      </c>
      <c r="G14" s="404">
        <v>0</v>
      </c>
      <c r="H14" s="404">
        <v>0</v>
      </c>
      <c r="I14" s="404">
        <v>0</v>
      </c>
      <c r="J14" s="404">
        <v>2784</v>
      </c>
      <c r="K14" s="392"/>
    </row>
    <row r="15" spans="1:11" ht="16.5">
      <c r="A15" s="311" t="s">
        <v>331</v>
      </c>
      <c r="B15" s="395" t="s">
        <v>160</v>
      </c>
      <c r="C15" s="396"/>
      <c r="D15" s="405">
        <v>89573</v>
      </c>
      <c r="E15" s="405">
        <v>39019</v>
      </c>
      <c r="F15" s="405">
        <v>9952</v>
      </c>
      <c r="G15" s="405">
        <v>4782</v>
      </c>
      <c r="H15" s="405">
        <v>755</v>
      </c>
      <c r="I15" s="405">
        <v>-2</v>
      </c>
      <c r="J15" s="405">
        <v>144079</v>
      </c>
      <c r="K15" s="392"/>
    </row>
    <row r="16" spans="1:11" ht="16.5">
      <c r="A16" s="314" t="s">
        <v>334</v>
      </c>
      <c r="B16" s="395"/>
      <c r="C16" s="396"/>
      <c r="D16" s="402"/>
      <c r="E16" s="402"/>
      <c r="F16" s="402"/>
      <c r="G16" s="402"/>
      <c r="H16" s="402"/>
      <c r="I16" s="402"/>
      <c r="J16" s="402"/>
      <c r="K16" s="392"/>
    </row>
    <row r="17" spans="1:11" ht="16.5">
      <c r="A17" s="316" t="s">
        <v>336</v>
      </c>
      <c r="B17" s="390" t="s">
        <v>433</v>
      </c>
      <c r="C17" s="391"/>
      <c r="D17" s="402">
        <v>0</v>
      </c>
      <c r="E17" s="402">
        <v>7608</v>
      </c>
      <c r="F17" s="402">
        <v>26045</v>
      </c>
      <c r="G17" s="402">
        <v>3459</v>
      </c>
      <c r="H17" s="402">
        <v>0</v>
      </c>
      <c r="I17" s="402">
        <v>-4</v>
      </c>
      <c r="J17" s="402">
        <v>37108</v>
      </c>
      <c r="K17" s="392"/>
    </row>
    <row r="18" spans="1:11" ht="16.5">
      <c r="A18" s="316" t="s">
        <v>336</v>
      </c>
      <c r="B18" s="390" t="s">
        <v>434</v>
      </c>
      <c r="C18" s="391"/>
      <c r="D18" s="402">
        <v>0</v>
      </c>
      <c r="E18" s="402">
        <v>15124</v>
      </c>
      <c r="F18" s="402">
        <v>11975</v>
      </c>
      <c r="G18" s="402">
        <v>277</v>
      </c>
      <c r="H18" s="402">
        <v>0</v>
      </c>
      <c r="I18" s="402">
        <v>0</v>
      </c>
      <c r="J18" s="402">
        <v>27376</v>
      </c>
      <c r="K18" s="392"/>
    </row>
    <row r="19" spans="1:11" ht="24">
      <c r="A19" s="316" t="s">
        <v>336</v>
      </c>
      <c r="B19" s="390" t="s">
        <v>438</v>
      </c>
      <c r="C19" s="391"/>
      <c r="D19" s="402">
        <v>61729</v>
      </c>
      <c r="E19" s="402">
        <v>0</v>
      </c>
      <c r="F19" s="402">
        <v>8495</v>
      </c>
      <c r="G19" s="402">
        <v>1060</v>
      </c>
      <c r="H19" s="402">
        <v>0</v>
      </c>
      <c r="I19" s="402">
        <v>0</v>
      </c>
      <c r="J19" s="402">
        <v>71284</v>
      </c>
      <c r="K19" s="392"/>
    </row>
    <row r="20" spans="1:11" ht="16.5">
      <c r="A20" s="316" t="s">
        <v>336</v>
      </c>
      <c r="B20" s="390" t="s">
        <v>436</v>
      </c>
      <c r="C20" s="391"/>
      <c r="D20" s="402">
        <v>0</v>
      </c>
      <c r="E20" s="402">
        <v>491</v>
      </c>
      <c r="F20" s="402">
        <v>3519</v>
      </c>
      <c r="G20" s="402">
        <v>1619</v>
      </c>
      <c r="H20" s="402">
        <v>0</v>
      </c>
      <c r="I20" s="402">
        <v>0</v>
      </c>
      <c r="J20" s="402">
        <v>5629</v>
      </c>
      <c r="K20" s="392"/>
    </row>
    <row r="21" spans="1:11" ht="17.25" thickBot="1">
      <c r="A21" s="316" t="s">
        <v>336</v>
      </c>
      <c r="B21" s="393" t="s">
        <v>437</v>
      </c>
      <c r="C21" s="394"/>
      <c r="D21" s="404">
        <v>0</v>
      </c>
      <c r="E21" s="404">
        <v>0</v>
      </c>
      <c r="F21" s="404">
        <v>1132</v>
      </c>
      <c r="G21" s="404">
        <v>0</v>
      </c>
      <c r="H21" s="404">
        <v>0</v>
      </c>
      <c r="I21" s="404">
        <v>0</v>
      </c>
      <c r="J21" s="404">
        <v>1132</v>
      </c>
      <c r="K21" s="392"/>
    </row>
    <row r="22" spans="1:11" ht="24">
      <c r="A22" s="311" t="s">
        <v>331</v>
      </c>
      <c r="B22" s="395" t="s">
        <v>139</v>
      </c>
      <c r="C22" s="396"/>
      <c r="D22" s="405">
        <v>61729</v>
      </c>
      <c r="E22" s="405">
        <v>23223</v>
      </c>
      <c r="F22" s="405">
        <v>51166</v>
      </c>
      <c r="G22" s="405">
        <v>6415</v>
      </c>
      <c r="H22" s="405">
        <v>0</v>
      </c>
      <c r="I22" s="405">
        <v>-4</v>
      </c>
      <c r="J22" s="405">
        <v>142529</v>
      </c>
      <c r="K22" s="392"/>
    </row>
    <row r="23" spans="1:11" ht="16.5">
      <c r="A23" s="314" t="s">
        <v>334</v>
      </c>
      <c r="B23" s="397"/>
      <c r="C23" s="398"/>
      <c r="D23" s="406"/>
      <c r="E23" s="406"/>
      <c r="F23" s="406"/>
      <c r="G23" s="406"/>
      <c r="H23" s="406"/>
      <c r="I23" s="406"/>
      <c r="J23" s="406"/>
      <c r="K23" s="392"/>
    </row>
    <row r="24" spans="1:11" ht="16.5">
      <c r="A24" s="316" t="s">
        <v>336</v>
      </c>
      <c r="B24" s="390" t="s">
        <v>439</v>
      </c>
      <c r="C24" s="391"/>
      <c r="D24" s="405">
        <v>151302</v>
      </c>
      <c r="E24" s="405">
        <v>62242</v>
      </c>
      <c r="F24" s="405">
        <v>61118</v>
      </c>
      <c r="G24" s="405">
        <v>11197</v>
      </c>
      <c r="H24" s="405">
        <v>755</v>
      </c>
      <c r="I24" s="405">
        <v>-6</v>
      </c>
      <c r="J24" s="405">
        <v>286608</v>
      </c>
      <c r="K24" s="392"/>
    </row>
    <row r="25" spans="1:11" ht="24.75" thickBot="1">
      <c r="A25" s="316" t="s">
        <v>336</v>
      </c>
      <c r="B25" s="393" t="s">
        <v>440</v>
      </c>
      <c r="C25" s="394"/>
      <c r="D25" s="407">
        <v>91951</v>
      </c>
      <c r="E25" s="407">
        <v>0</v>
      </c>
      <c r="F25" s="407">
        <v>0</v>
      </c>
      <c r="G25" s="407">
        <v>44959</v>
      </c>
      <c r="H25" s="407">
        <v>0</v>
      </c>
      <c r="I25" s="407">
        <v>0</v>
      </c>
      <c r="J25" s="407">
        <v>136910</v>
      </c>
      <c r="K25" s="392"/>
    </row>
    <row r="26" spans="1:10" ht="24">
      <c r="A26" s="369" t="s">
        <v>441</v>
      </c>
      <c r="B26" s="395" t="s">
        <v>35</v>
      </c>
      <c r="C26" s="396"/>
      <c r="D26" s="405">
        <v>243253</v>
      </c>
      <c r="E26" s="405">
        <v>62242</v>
      </c>
      <c r="F26" s="405">
        <v>61118</v>
      </c>
      <c r="G26" s="405">
        <v>56156</v>
      </c>
      <c r="H26" s="405">
        <v>755</v>
      </c>
      <c r="I26" s="405">
        <v>-6</v>
      </c>
      <c r="J26" s="405">
        <v>423518</v>
      </c>
    </row>
    <row r="27" spans="1:10" ht="16.5">
      <c r="A27" s="314" t="s">
        <v>334</v>
      </c>
      <c r="B27" s="395"/>
      <c r="C27" s="396"/>
      <c r="D27" s="402"/>
      <c r="E27" s="402"/>
      <c r="F27" s="402"/>
      <c r="G27" s="402"/>
      <c r="H27" s="402"/>
      <c r="I27" s="402"/>
      <c r="J27" s="402"/>
    </row>
    <row r="28" spans="1:10" ht="16.5">
      <c r="A28" s="323" t="s">
        <v>364</v>
      </c>
      <c r="B28" s="395" t="s">
        <v>135</v>
      </c>
      <c r="C28" s="396"/>
      <c r="D28" s="402"/>
      <c r="E28" s="402"/>
      <c r="F28" s="402"/>
      <c r="G28" s="402"/>
      <c r="H28" s="402"/>
      <c r="I28" s="402"/>
      <c r="J28" s="402"/>
    </row>
    <row r="29" spans="1:10" ht="16.5">
      <c r="A29" s="316" t="s">
        <v>336</v>
      </c>
      <c r="B29" s="390" t="s">
        <v>442</v>
      </c>
      <c r="C29" s="391"/>
      <c r="D29" s="402">
        <v>74060</v>
      </c>
      <c r="E29" s="402">
        <v>18016</v>
      </c>
      <c r="F29" s="402">
        <v>9896</v>
      </c>
      <c r="G29" s="402">
        <v>3861</v>
      </c>
      <c r="H29" s="402">
        <v>27</v>
      </c>
      <c r="I29" s="402">
        <v>0</v>
      </c>
      <c r="J29" s="402">
        <v>105860</v>
      </c>
    </row>
    <row r="30" spans="1:10" ht="16.5">
      <c r="A30" s="316" t="s">
        <v>336</v>
      </c>
      <c r="B30" s="390" t="s">
        <v>435</v>
      </c>
      <c r="C30" s="391"/>
      <c r="D30" s="402">
        <v>10260</v>
      </c>
      <c r="E30" s="402">
        <v>18825</v>
      </c>
      <c r="F30" s="402">
        <v>8</v>
      </c>
      <c r="G30" s="402">
        <v>643</v>
      </c>
      <c r="H30" s="402">
        <v>0</v>
      </c>
      <c r="I30" s="402">
        <v>0</v>
      </c>
      <c r="J30" s="402">
        <v>29736</v>
      </c>
    </row>
    <row r="31" spans="1:10" ht="16.5">
      <c r="A31" s="316" t="s">
        <v>336</v>
      </c>
      <c r="B31" s="390" t="s">
        <v>443</v>
      </c>
      <c r="C31" s="391"/>
      <c r="D31" s="402">
        <v>0</v>
      </c>
      <c r="E31" s="402">
        <v>0</v>
      </c>
      <c r="F31" s="402">
        <v>0</v>
      </c>
      <c r="G31" s="402">
        <v>168</v>
      </c>
      <c r="H31" s="402">
        <v>0</v>
      </c>
      <c r="I31" s="402">
        <v>0</v>
      </c>
      <c r="J31" s="402">
        <v>168</v>
      </c>
    </row>
    <row r="32" spans="1:10" ht="24">
      <c r="A32" s="316" t="s">
        <v>336</v>
      </c>
      <c r="B32" s="390" t="s">
        <v>444</v>
      </c>
      <c r="C32" s="391"/>
      <c r="D32" s="402">
        <v>66207</v>
      </c>
      <c r="E32" s="402">
        <v>23392</v>
      </c>
      <c r="F32" s="402">
        <v>50082</v>
      </c>
      <c r="G32" s="402">
        <v>6525</v>
      </c>
      <c r="H32" s="402">
        <v>728</v>
      </c>
      <c r="I32" s="402">
        <v>-6</v>
      </c>
      <c r="J32" s="402">
        <v>146928</v>
      </c>
    </row>
    <row r="33" spans="1:10" ht="17.25" thickBot="1">
      <c r="A33" s="316" t="s">
        <v>336</v>
      </c>
      <c r="B33" s="393" t="s">
        <v>437</v>
      </c>
      <c r="C33" s="394"/>
      <c r="D33" s="404">
        <v>775</v>
      </c>
      <c r="E33" s="404">
        <v>2009</v>
      </c>
      <c r="F33" s="404">
        <v>1132</v>
      </c>
      <c r="G33" s="404">
        <v>0</v>
      </c>
      <c r="H33" s="404">
        <v>0</v>
      </c>
      <c r="I33" s="404">
        <v>0</v>
      </c>
      <c r="J33" s="404">
        <v>3916</v>
      </c>
    </row>
    <row r="34" spans="1:10" ht="24">
      <c r="A34" s="369" t="s">
        <v>441</v>
      </c>
      <c r="B34" s="395" t="s">
        <v>173</v>
      </c>
      <c r="C34" s="396"/>
      <c r="D34" s="405">
        <v>151302</v>
      </c>
      <c r="E34" s="405">
        <v>62242</v>
      </c>
      <c r="F34" s="405">
        <v>61118</v>
      </c>
      <c r="G34" s="405">
        <v>11197</v>
      </c>
      <c r="H34" s="405">
        <v>755</v>
      </c>
      <c r="I34" s="405">
        <v>-6</v>
      </c>
      <c r="J34" s="405">
        <v>286608</v>
      </c>
    </row>
    <row r="35" spans="1:10" ht="16.5">
      <c r="A35" s="314" t="s">
        <v>334</v>
      </c>
      <c r="B35" s="397"/>
      <c r="C35" s="398"/>
      <c r="D35" s="406"/>
      <c r="E35" s="406"/>
      <c r="F35" s="406"/>
      <c r="G35" s="406"/>
      <c r="H35" s="406"/>
      <c r="I35" s="406"/>
      <c r="J35" s="406"/>
    </row>
    <row r="36" spans="1:10" ht="16.5">
      <c r="A36" s="316" t="s">
        <v>336</v>
      </c>
      <c r="B36" s="390" t="s">
        <v>445</v>
      </c>
      <c r="C36" s="391"/>
      <c r="D36" s="402">
        <v>77</v>
      </c>
      <c r="E36" s="402">
        <v>52</v>
      </c>
      <c r="F36" s="402">
        <v>9</v>
      </c>
      <c r="G36" s="402">
        <v>600</v>
      </c>
      <c r="H36" s="402">
        <v>4</v>
      </c>
      <c r="I36" s="402">
        <v>0</v>
      </c>
      <c r="J36" s="402">
        <v>742</v>
      </c>
    </row>
    <row r="37" spans="1:10" ht="17.25" thickBot="1">
      <c r="A37" s="316" t="s">
        <v>336</v>
      </c>
      <c r="B37" s="393" t="s">
        <v>446</v>
      </c>
      <c r="C37" s="394"/>
      <c r="D37" s="404">
        <v>25852</v>
      </c>
      <c r="E37" s="404">
        <v>19403</v>
      </c>
      <c r="F37" s="404">
        <v>7086</v>
      </c>
      <c r="G37" s="404">
        <v>3789</v>
      </c>
      <c r="H37" s="404">
        <v>35878</v>
      </c>
      <c r="I37" s="404">
        <v>-33871</v>
      </c>
      <c r="J37" s="404">
        <v>58227</v>
      </c>
    </row>
    <row r="38" spans="1:10" ht="17.25" thickBot="1">
      <c r="A38" s="369" t="s">
        <v>448</v>
      </c>
      <c r="B38" s="399" t="s">
        <v>250</v>
      </c>
      <c r="C38" s="400"/>
      <c r="D38" s="407">
        <v>177231</v>
      </c>
      <c r="E38" s="407">
        <v>81697</v>
      </c>
      <c r="F38" s="407">
        <v>68213</v>
      </c>
      <c r="G38" s="407">
        <v>15586</v>
      </c>
      <c r="H38" s="407">
        <v>36637</v>
      </c>
      <c r="I38" s="407">
        <v>-32520</v>
      </c>
      <c r="J38" s="407">
        <v>345577</v>
      </c>
    </row>
    <row r="39" ht="12.75">
      <c r="J39" s="297" t="s">
        <v>370</v>
      </c>
    </row>
    <row r="40" spans="2:10" ht="12.75">
      <c r="B40" s="334" t="s">
        <v>371</v>
      </c>
      <c r="C40" s="336"/>
      <c r="D40" s="336"/>
      <c r="E40" s="336"/>
      <c r="F40" s="336"/>
      <c r="G40" s="336"/>
      <c r="H40" s="336"/>
      <c r="I40" s="336"/>
      <c r="J40" s="337"/>
    </row>
    <row r="41" spans="2:10" ht="12.75">
      <c r="B41" s="408" t="s">
        <v>449</v>
      </c>
      <c r="C41" s="42"/>
      <c r="D41" s="339">
        <f>D15-INV!B49</f>
        <v>-3472.869000000006</v>
      </c>
      <c r="E41" s="339">
        <f>E15-INV!C49</f>
        <v>-15279.226999999999</v>
      </c>
      <c r="F41" s="339">
        <f>F15-INV!I49</f>
        <v>9861.72</v>
      </c>
      <c r="G41" s="339">
        <f>G15-INV!J49</f>
        <v>4696.826</v>
      </c>
      <c r="H41" s="339">
        <f>H15-INV!K49</f>
        <v>755.201</v>
      </c>
      <c r="I41" s="339" t="e">
        <f>I15-INV!#REF!</f>
        <v>#REF!</v>
      </c>
      <c r="J41" s="340">
        <f>J15-INV!L49</f>
        <v>-12733.954999999987</v>
      </c>
    </row>
    <row r="42" spans="2:10" ht="12.75">
      <c r="B42" s="408" t="s">
        <v>450</v>
      </c>
      <c r="C42" s="42"/>
      <c r="D42" s="339">
        <f>D22-INV!B55</f>
        <v>-45611.822</v>
      </c>
      <c r="E42" s="339">
        <f>E22-INV!C55</f>
        <v>-4762.135999999999</v>
      </c>
      <c r="F42" s="339">
        <f>F22-INV!I55</f>
        <v>51166</v>
      </c>
      <c r="G42" s="339">
        <f>G22-INV!J55</f>
        <v>6415</v>
      </c>
      <c r="H42" s="339">
        <f>H22-INV!K55</f>
        <v>6.631</v>
      </c>
      <c r="I42" s="339" t="e">
        <f>I22-INV!#REF!</f>
        <v>#REF!</v>
      </c>
      <c r="J42" s="340">
        <f>J22-INV!L55</f>
        <v>-61081.45499999999</v>
      </c>
    </row>
    <row r="43" spans="2:10" ht="12.75">
      <c r="B43" s="408" t="s">
        <v>451</v>
      </c>
      <c r="C43" s="42"/>
      <c r="D43" s="339">
        <f>D26-INV!B59</f>
        <v>-197205.23599999998</v>
      </c>
      <c r="E43" s="339">
        <f>E26-INV!C59</f>
        <v>-20993.137000000002</v>
      </c>
      <c r="F43" s="339">
        <f>F26-INV!I59</f>
        <v>-69861.288</v>
      </c>
      <c r="G43" s="339">
        <f>G26-INV!J59</f>
        <v>56070.826</v>
      </c>
      <c r="H43" s="339">
        <f>H26-INV!K59</f>
        <v>1626.089</v>
      </c>
      <c r="I43" s="339" t="e">
        <f>I26-INV!#REF!</f>
        <v>#REF!</v>
      </c>
      <c r="J43" s="340">
        <f>J26-INV!L59</f>
        <v>-319681.515</v>
      </c>
    </row>
    <row r="44" spans="2:10" ht="12.75">
      <c r="B44" s="408" t="s">
        <v>452</v>
      </c>
      <c r="C44" s="42"/>
      <c r="D44" s="339">
        <f>D34-INV!B66</f>
        <v>-49084.69099999999</v>
      </c>
      <c r="E44" s="339">
        <f>E34-INV!C66</f>
        <v>-20041.362999999998</v>
      </c>
      <c r="F44" s="339">
        <f>F34-INV!I66</f>
        <v>61027.72</v>
      </c>
      <c r="G44" s="339">
        <f>G34-INV!J66</f>
        <v>11111.826</v>
      </c>
      <c r="H44" s="339">
        <f>H34-INV!K66</f>
        <v>761.832</v>
      </c>
      <c r="I44" s="339" t="e">
        <f>I34-INV!#REF!</f>
        <v>#REF!</v>
      </c>
      <c r="J44" s="340">
        <f>J34-INV!L66</f>
        <v>-73815.40999999997</v>
      </c>
    </row>
    <row r="45" spans="2:10" ht="12.75">
      <c r="B45" s="409" t="s">
        <v>453</v>
      </c>
      <c r="C45" s="342"/>
      <c r="D45" s="410">
        <f>D38-INV!B71</f>
        <v>-54261.71299999999</v>
      </c>
      <c r="E45" s="412">
        <f>E38-INV!C71</f>
        <v>-16743.964000000007</v>
      </c>
      <c r="F45" s="410">
        <f>F38-INV!I71</f>
        <v>67606.039</v>
      </c>
      <c r="G45" s="410">
        <f>G38-INV!J71</f>
        <v>-15606.039</v>
      </c>
      <c r="H45" s="410">
        <f>H38-INV!K71</f>
        <v>66981.956</v>
      </c>
      <c r="I45" s="412" t="e">
        <f>I38-INV!#REF!</f>
        <v>#REF!</v>
      </c>
      <c r="J45" s="413">
        <f>J38-INV!L71</f>
        <v>-80357.85200000001</v>
      </c>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45"/>
  <sheetViews>
    <sheetView showGridLines="0" tabSelected="1" zoomScale="85" zoomScaleNormal="85" zoomScalePageLayoutView="0" workbookViewId="0" topLeftCell="A1">
      <selection activeCell="A1" sqref="A1:C1"/>
    </sheetView>
  </sheetViews>
  <sheetFormatPr defaultColWidth="9.140625" defaultRowHeight="11.25" customHeight="1"/>
  <cols>
    <col min="1" max="2" width="4.7109375" style="685" customWidth="1"/>
    <col min="3" max="3" width="110.7109375" style="685" customWidth="1"/>
    <col min="4" max="16384" width="9.140625" style="805" customWidth="1"/>
  </cols>
  <sheetData>
    <row r="1" spans="1:3" ht="17.25" customHeight="1">
      <c r="A1" s="828" t="s">
        <v>140</v>
      </c>
      <c r="B1" s="829"/>
      <c r="C1" s="829"/>
    </row>
    <row r="2" spans="1:3" ht="17.25" customHeight="1">
      <c r="A2" s="828" t="s">
        <v>313</v>
      </c>
      <c r="B2" s="830"/>
      <c r="C2" s="830"/>
    </row>
    <row r="3" spans="1:3" ht="17.25" customHeight="1">
      <c r="A3" s="828" t="s">
        <v>720</v>
      </c>
      <c r="B3" s="830"/>
      <c r="C3" s="830"/>
    </row>
    <row r="4" spans="1:3" ht="22.5" customHeight="1">
      <c r="A4" s="686"/>
      <c r="B4" s="686"/>
      <c r="C4" s="686"/>
    </row>
    <row r="5" spans="1:3" ht="11.25" customHeight="1">
      <c r="A5" s="687" t="s">
        <v>757</v>
      </c>
      <c r="B5" s="686"/>
      <c r="C5" s="686"/>
    </row>
    <row r="6" spans="1:3" ht="75.75" customHeight="1">
      <c r="A6" s="831" t="s">
        <v>758</v>
      </c>
      <c r="B6" s="831"/>
      <c r="C6" s="831"/>
    </row>
    <row r="7" spans="1:3" ht="11.25" customHeight="1">
      <c r="A7" s="831"/>
      <c r="B7" s="831"/>
      <c r="C7" s="831"/>
    </row>
    <row r="8" spans="1:3" ht="11.25" customHeight="1">
      <c r="A8" s="687" t="s">
        <v>90</v>
      </c>
      <c r="B8" s="686"/>
      <c r="C8" s="686"/>
    </row>
    <row r="9" spans="1:3" ht="99.75" customHeight="1">
      <c r="A9" s="826" t="s">
        <v>301</v>
      </c>
      <c r="B9" s="826"/>
      <c r="C9" s="826"/>
    </row>
    <row r="10" spans="1:3" ht="11.25" customHeight="1">
      <c r="A10" s="688" t="s">
        <v>299</v>
      </c>
      <c r="B10" s="826" t="s">
        <v>687</v>
      </c>
      <c r="C10" s="826"/>
    </row>
    <row r="11" spans="1:3" ht="11.25" customHeight="1">
      <c r="A11" s="688" t="s">
        <v>299</v>
      </c>
      <c r="B11" s="826" t="s">
        <v>688</v>
      </c>
      <c r="C11" s="826"/>
    </row>
    <row r="12" spans="1:3" ht="11.25" customHeight="1">
      <c r="A12" s="689"/>
      <c r="B12" s="688" t="s">
        <v>299</v>
      </c>
      <c r="C12" s="802" t="s">
        <v>689</v>
      </c>
    </row>
    <row r="13" spans="1:3" ht="24" customHeight="1">
      <c r="A13" s="689"/>
      <c r="B13" s="688" t="s">
        <v>299</v>
      </c>
      <c r="C13" s="802" t="s">
        <v>690</v>
      </c>
    </row>
    <row r="14" spans="1:3" ht="24" customHeight="1">
      <c r="A14" s="689"/>
      <c r="B14" s="688" t="s">
        <v>299</v>
      </c>
      <c r="C14" s="802" t="s">
        <v>759</v>
      </c>
    </row>
    <row r="15" spans="1:3" ht="11.25" customHeight="1">
      <c r="A15" s="688" t="s">
        <v>299</v>
      </c>
      <c r="B15" s="826" t="s">
        <v>691</v>
      </c>
      <c r="C15" s="826"/>
    </row>
    <row r="16" spans="1:3" ht="11.25" customHeight="1">
      <c r="A16" s="688" t="s">
        <v>299</v>
      </c>
      <c r="B16" s="826" t="s">
        <v>692</v>
      </c>
      <c r="C16" s="826"/>
    </row>
    <row r="17" spans="1:3" ht="11.25" customHeight="1">
      <c r="A17" s="688" t="s">
        <v>299</v>
      </c>
      <c r="B17" s="826" t="s">
        <v>693</v>
      </c>
      <c r="C17" s="826"/>
    </row>
    <row r="18" spans="1:3" ht="11.25" customHeight="1">
      <c r="A18" s="688" t="s">
        <v>299</v>
      </c>
      <c r="B18" s="826" t="s">
        <v>694</v>
      </c>
      <c r="C18" s="826"/>
    </row>
    <row r="19" spans="1:3" ht="24" customHeight="1">
      <c r="A19" s="688" t="s">
        <v>299</v>
      </c>
      <c r="B19" s="827" t="s">
        <v>695</v>
      </c>
      <c r="C19" s="827"/>
    </row>
    <row r="20" spans="1:3" ht="11.25" customHeight="1">
      <c r="A20" s="688" t="s">
        <v>299</v>
      </c>
      <c r="B20" s="826" t="s">
        <v>696</v>
      </c>
      <c r="C20" s="826"/>
    </row>
    <row r="21" spans="1:3" ht="11.25" customHeight="1">
      <c r="A21" s="688" t="s">
        <v>299</v>
      </c>
      <c r="B21" s="826" t="s">
        <v>697</v>
      </c>
      <c r="C21" s="826"/>
    </row>
    <row r="22" spans="1:3" ht="11.25" customHeight="1">
      <c r="A22" s="688" t="s">
        <v>299</v>
      </c>
      <c r="B22" s="826" t="s">
        <v>698</v>
      </c>
      <c r="C22" s="826"/>
    </row>
    <row r="23" spans="1:3" ht="24" customHeight="1">
      <c r="A23" s="688" t="s">
        <v>299</v>
      </c>
      <c r="B23" s="826" t="s">
        <v>699</v>
      </c>
      <c r="C23" s="826"/>
    </row>
    <row r="24" spans="1:3" ht="11.25" customHeight="1">
      <c r="A24" s="688" t="s">
        <v>299</v>
      </c>
      <c r="B24" s="826" t="s">
        <v>700</v>
      </c>
      <c r="C24" s="826"/>
    </row>
    <row r="25" spans="1:3" ht="24" customHeight="1">
      <c r="A25" s="688" t="s">
        <v>299</v>
      </c>
      <c r="B25" s="826" t="s">
        <v>701</v>
      </c>
      <c r="C25" s="826"/>
    </row>
    <row r="26" spans="1:3" ht="12.75">
      <c r="A26" s="688" t="s">
        <v>299</v>
      </c>
      <c r="B26" s="826" t="s">
        <v>702</v>
      </c>
      <c r="C26" s="826"/>
    </row>
    <row r="27" spans="1:3" ht="48" customHeight="1">
      <c r="A27" s="688" t="s">
        <v>299</v>
      </c>
      <c r="B27" s="826" t="s">
        <v>715</v>
      </c>
      <c r="C27" s="826"/>
    </row>
    <row r="28" spans="1:3" ht="24" customHeight="1">
      <c r="A28" s="688" t="s">
        <v>299</v>
      </c>
      <c r="B28" s="826" t="s">
        <v>703</v>
      </c>
      <c r="C28" s="826"/>
    </row>
    <row r="29" spans="1:3" ht="11.25" customHeight="1">
      <c r="A29" s="688" t="s">
        <v>299</v>
      </c>
      <c r="B29" s="826" t="s">
        <v>704</v>
      </c>
      <c r="C29" s="826"/>
    </row>
    <row r="30" spans="1:3" ht="11.25" customHeight="1">
      <c r="A30" s="688" t="s">
        <v>299</v>
      </c>
      <c r="B30" s="826" t="s">
        <v>705</v>
      </c>
      <c r="C30" s="826"/>
    </row>
    <row r="31" spans="1:3" ht="24" customHeight="1">
      <c r="A31" s="688" t="s">
        <v>299</v>
      </c>
      <c r="B31" s="826" t="s">
        <v>706</v>
      </c>
      <c r="C31" s="826"/>
    </row>
    <row r="32" spans="1:3" ht="24" customHeight="1">
      <c r="A32" s="688" t="s">
        <v>299</v>
      </c>
      <c r="B32" s="826" t="s">
        <v>707</v>
      </c>
      <c r="C32" s="826"/>
    </row>
    <row r="33" spans="1:3" ht="24" customHeight="1">
      <c r="A33" s="688" t="s">
        <v>299</v>
      </c>
      <c r="B33" s="826" t="s">
        <v>708</v>
      </c>
      <c r="C33" s="826"/>
    </row>
    <row r="34" spans="1:3" ht="12" customHeight="1">
      <c r="A34" s="688" t="s">
        <v>299</v>
      </c>
      <c r="B34" s="826" t="s">
        <v>709</v>
      </c>
      <c r="C34" s="826"/>
    </row>
    <row r="35" spans="1:3" ht="36" customHeight="1">
      <c r="A35" s="688" t="s">
        <v>299</v>
      </c>
      <c r="B35" s="826" t="s">
        <v>710</v>
      </c>
      <c r="C35" s="826"/>
    </row>
    <row r="36" spans="1:3" ht="11.25" customHeight="1">
      <c r="A36" s="688" t="s">
        <v>299</v>
      </c>
      <c r="B36" s="826" t="s">
        <v>711</v>
      </c>
      <c r="C36" s="826"/>
    </row>
    <row r="37" spans="1:3" ht="12" customHeight="1">
      <c r="A37" s="688" t="s">
        <v>299</v>
      </c>
      <c r="B37" s="826" t="s">
        <v>712</v>
      </c>
      <c r="C37" s="826"/>
    </row>
    <row r="38" spans="1:3" ht="24" customHeight="1">
      <c r="A38" s="688" t="s">
        <v>299</v>
      </c>
      <c r="B38" s="826" t="s">
        <v>713</v>
      </c>
      <c r="C38" s="826"/>
    </row>
    <row r="39" spans="1:3" ht="36" customHeight="1">
      <c r="A39" s="688" t="s">
        <v>299</v>
      </c>
      <c r="B39" s="826" t="s">
        <v>760</v>
      </c>
      <c r="C39" s="826"/>
    </row>
    <row r="40" spans="1:3" ht="24" customHeight="1">
      <c r="A40" s="688" t="s">
        <v>299</v>
      </c>
      <c r="B40" s="826" t="s">
        <v>714</v>
      </c>
      <c r="C40" s="826"/>
    </row>
    <row r="41" spans="1:3" ht="12" customHeight="1">
      <c r="A41" s="688" t="s">
        <v>299</v>
      </c>
      <c r="B41" s="826" t="s">
        <v>716</v>
      </c>
      <c r="C41" s="826"/>
    </row>
    <row r="42" spans="1:3" ht="24" customHeight="1">
      <c r="A42" s="688" t="s">
        <v>299</v>
      </c>
      <c r="B42" s="826" t="s">
        <v>717</v>
      </c>
      <c r="C42" s="826"/>
    </row>
    <row r="43" spans="1:3" ht="24" customHeight="1">
      <c r="A43" s="688" t="s">
        <v>299</v>
      </c>
      <c r="B43" s="826" t="s">
        <v>718</v>
      </c>
      <c r="C43" s="826"/>
    </row>
    <row r="44" spans="1:3" ht="9.75" customHeight="1">
      <c r="A44" s="688"/>
      <c r="B44" s="826" t="s">
        <v>255</v>
      </c>
      <c r="C44" s="826"/>
    </row>
    <row r="45" spans="2:3" ht="79.5" customHeight="1">
      <c r="B45" s="826" t="s">
        <v>474</v>
      </c>
      <c r="C45" s="826"/>
    </row>
  </sheetData>
  <sheetProtection/>
  <mergeCells count="39">
    <mergeCell ref="A6:C6"/>
    <mergeCell ref="A7:C7"/>
    <mergeCell ref="B17:C17"/>
    <mergeCell ref="B29:C29"/>
    <mergeCell ref="A1:C1"/>
    <mergeCell ref="A2:C2"/>
    <mergeCell ref="A3:C3"/>
    <mergeCell ref="B15:C15"/>
    <mergeCell ref="B16:C16"/>
    <mergeCell ref="B18:C18"/>
    <mergeCell ref="A9:C9"/>
    <mergeCell ref="B10:C10"/>
    <mergeCell ref="B11:C11"/>
    <mergeCell ref="B32:C32"/>
    <mergeCell ref="B31:C31"/>
    <mergeCell ref="B19:C19"/>
    <mergeCell ref="B20:C20"/>
    <mergeCell ref="B21:C21"/>
    <mergeCell ref="B22:C22"/>
    <mergeCell ref="B23:C23"/>
    <mergeCell ref="B25:C25"/>
    <mergeCell ref="B27:C27"/>
    <mergeCell ref="B28:C28"/>
    <mergeCell ref="B39:C39"/>
    <mergeCell ref="B38:C38"/>
    <mergeCell ref="B43:C43"/>
    <mergeCell ref="B44:C44"/>
    <mergeCell ref="B33:C33"/>
    <mergeCell ref="B34:C34"/>
    <mergeCell ref="B45:C45"/>
    <mergeCell ref="B30:C30"/>
    <mergeCell ref="B24:C24"/>
    <mergeCell ref="B26:C26"/>
    <mergeCell ref="B35:C35"/>
    <mergeCell ref="B36:C36"/>
    <mergeCell ref="B37:C37"/>
    <mergeCell ref="B41:C41"/>
    <mergeCell ref="B42:C42"/>
    <mergeCell ref="B40:C40"/>
  </mergeCells>
  <printOptions/>
  <pageMargins left="0.75" right="0.75" top="0.75" bottom="0.75" header="0.3" footer="0.3"/>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E108"/>
  <sheetViews>
    <sheetView showGridLines="0" zoomScale="90" zoomScaleNormal="90" zoomScalePageLayoutView="0" workbookViewId="0" topLeftCell="A1">
      <selection activeCell="A1" sqref="A1:C1"/>
    </sheetView>
  </sheetViews>
  <sheetFormatPr defaultColWidth="9.140625" defaultRowHeight="12.75"/>
  <cols>
    <col min="1" max="1" width="75.57421875" style="4" customWidth="1"/>
    <col min="2" max="2" width="5.28125" style="8" customWidth="1"/>
    <col min="3" max="4" width="11.7109375" style="4" customWidth="1"/>
    <col min="5" max="16384" width="9.140625" style="4" customWidth="1"/>
  </cols>
  <sheetData>
    <row r="1" spans="1:4" ht="15.75" customHeight="1">
      <c r="A1" s="712" t="s">
        <v>312</v>
      </c>
      <c r="B1" s="58"/>
      <c r="C1" s="59"/>
      <c r="D1" s="780"/>
    </row>
    <row r="2" spans="1:4" ht="12" customHeight="1">
      <c r="A2" s="715"/>
      <c r="B2" s="146"/>
      <c r="C2" s="716"/>
      <c r="D2" s="781"/>
    </row>
    <row r="3" spans="1:4" ht="12" customHeight="1">
      <c r="A3" s="61" t="s">
        <v>4</v>
      </c>
      <c r="B3" s="62" t="s">
        <v>0</v>
      </c>
      <c r="C3" s="63" t="s">
        <v>755</v>
      </c>
      <c r="D3" s="222" t="s">
        <v>754</v>
      </c>
    </row>
    <row r="4" spans="1:4" ht="13.5" customHeight="1">
      <c r="A4" s="64"/>
      <c r="B4" s="65"/>
      <c r="C4" s="66"/>
      <c r="D4" s="67"/>
    </row>
    <row r="5" spans="1:4" ht="13.5" customHeight="1">
      <c r="A5" s="70" t="s">
        <v>639</v>
      </c>
      <c r="B5" s="71">
        <v>4</v>
      </c>
      <c r="C5" s="72">
        <v>5709.552066042999</v>
      </c>
      <c r="D5" s="73">
        <v>5835.8365358862</v>
      </c>
    </row>
    <row r="6" spans="1:4" ht="12" customHeight="1">
      <c r="A6" s="70" t="s">
        <v>136</v>
      </c>
      <c r="B6" s="71">
        <v>5</v>
      </c>
      <c r="C6" s="72">
        <v>1863.1346227671002</v>
      </c>
      <c r="D6" s="73">
        <v>1935.1448623935999</v>
      </c>
    </row>
    <row r="7" spans="1:4" ht="12" customHeight="1">
      <c r="A7" s="70" t="s">
        <v>171</v>
      </c>
      <c r="B7" s="71"/>
      <c r="C7" s="72">
        <v>621.4603233441001</v>
      </c>
      <c r="D7" s="73">
        <v>602.254808623</v>
      </c>
    </row>
    <row r="8" spans="1:4" ht="12" customHeight="1">
      <c r="A8" s="74" t="s">
        <v>142</v>
      </c>
      <c r="B8" s="75"/>
      <c r="C8" s="76">
        <v>1.3728037538000002</v>
      </c>
      <c r="D8" s="77">
        <v>1.2326353396</v>
      </c>
    </row>
    <row r="9" spans="1:5" s="5" customFormat="1" ht="12" customHeight="1">
      <c r="A9" s="78" t="s">
        <v>126</v>
      </c>
      <c r="B9" s="79"/>
      <c r="C9" s="80">
        <v>8195.519815908</v>
      </c>
      <c r="D9" s="81">
        <v>8374.4688422424</v>
      </c>
      <c r="E9" s="4"/>
    </row>
    <row r="10" spans="1:4" ht="12" customHeight="1">
      <c r="A10" s="82" t="s">
        <v>168</v>
      </c>
      <c r="B10" s="83"/>
      <c r="C10" s="72">
        <v>751.0598549266</v>
      </c>
      <c r="D10" s="73">
        <v>720.3895148248</v>
      </c>
    </row>
    <row r="11" spans="1:4" ht="12" customHeight="1">
      <c r="A11" s="82" t="s">
        <v>2</v>
      </c>
      <c r="B11" s="83">
        <v>6</v>
      </c>
      <c r="C11" s="72">
        <v>6694.3031899996995</v>
      </c>
      <c r="D11" s="73">
        <v>2050.3472699265</v>
      </c>
    </row>
    <row r="12" spans="1:4" ht="12" customHeight="1">
      <c r="A12" s="84" t="s">
        <v>143</v>
      </c>
      <c r="B12" s="85">
        <v>7</v>
      </c>
      <c r="C12" s="76">
        <v>8.914212918999999</v>
      </c>
      <c r="D12" s="77">
        <v>0.3474553207</v>
      </c>
    </row>
    <row r="13" spans="1:4" ht="12" customHeight="1">
      <c r="A13" s="86" t="s">
        <v>166</v>
      </c>
      <c r="B13" s="83"/>
      <c r="C13" s="80">
        <v>15649.7970737533</v>
      </c>
      <c r="D13" s="81">
        <v>11145.5530823144</v>
      </c>
    </row>
    <row r="14" spans="1:4" ht="12" customHeight="1">
      <c r="A14" s="78"/>
      <c r="B14" s="79"/>
      <c r="C14" s="80"/>
      <c r="D14" s="81"/>
    </row>
    <row r="15" spans="1:4" ht="12">
      <c r="A15" s="87" t="s">
        <v>640</v>
      </c>
      <c r="B15" s="79">
        <v>8</v>
      </c>
      <c r="C15" s="72">
        <v>15055.2438933209</v>
      </c>
      <c r="D15" s="73">
        <v>10901.490497299399</v>
      </c>
    </row>
    <row r="16" spans="1:4" ht="12" customHeight="1">
      <c r="A16" s="88" t="s">
        <v>44</v>
      </c>
      <c r="B16" s="79">
        <v>9</v>
      </c>
      <c r="C16" s="72">
        <v>12.6022532802</v>
      </c>
      <c r="D16" s="73">
        <v>40.1707454295</v>
      </c>
    </row>
    <row r="17" spans="1:4" ht="12" customHeight="1">
      <c r="A17" s="87" t="s">
        <v>169</v>
      </c>
      <c r="B17" s="89"/>
      <c r="C17" s="72">
        <v>93.1669236042</v>
      </c>
      <c r="D17" s="73">
        <v>97.0460522437001</v>
      </c>
    </row>
    <row r="18" spans="1:4" ht="12" customHeight="1">
      <c r="A18" s="800" t="s">
        <v>167</v>
      </c>
      <c r="B18" s="801"/>
      <c r="C18" s="271">
        <v>15161.0765992053</v>
      </c>
      <c r="D18" s="272">
        <v>11038.7063887786</v>
      </c>
    </row>
    <row r="19" spans="1:4" ht="12" customHeight="1">
      <c r="A19" s="88"/>
      <c r="B19" s="79"/>
      <c r="C19" s="91"/>
      <c r="D19" s="268"/>
    </row>
    <row r="20" spans="1:4" ht="12" customHeight="1">
      <c r="A20" s="233" t="s">
        <v>677</v>
      </c>
      <c r="B20" s="456"/>
      <c r="C20" s="72">
        <v>34.2252624584</v>
      </c>
      <c r="D20" s="73">
        <v>31.1127089333</v>
      </c>
    </row>
    <row r="21" spans="1:4" ht="12" customHeight="1">
      <c r="A21" s="800" t="s">
        <v>651</v>
      </c>
      <c r="B21" s="801"/>
      <c r="C21" s="271">
        <v>522.534804493293</v>
      </c>
      <c r="D21" s="272">
        <v>137.610738672598</v>
      </c>
    </row>
    <row r="22" spans="1:4" ht="12" customHeight="1">
      <c r="A22" s="93" t="s">
        <v>188</v>
      </c>
      <c r="B22" s="94"/>
      <c r="C22" s="76">
        <v>-144.6813681618</v>
      </c>
      <c r="D22" s="77">
        <v>5.77668862530001</v>
      </c>
    </row>
    <row r="23" spans="1:4" ht="12" customHeight="1">
      <c r="A23" s="95" t="s">
        <v>648</v>
      </c>
      <c r="B23" s="104"/>
      <c r="C23" s="466">
        <v>377.853436331493</v>
      </c>
      <c r="D23" s="467">
        <v>143.387427297898</v>
      </c>
    </row>
    <row r="24" spans="1:4" ht="12" customHeight="1">
      <c r="A24" s="82"/>
      <c r="B24" s="83"/>
      <c r="C24" s="72"/>
      <c r="D24" s="73"/>
    </row>
    <row r="25" spans="1:4" ht="12" customHeight="1">
      <c r="A25" s="96" t="s">
        <v>649</v>
      </c>
      <c r="B25" s="83"/>
      <c r="C25" s="72"/>
      <c r="D25" s="73"/>
    </row>
    <row r="26" spans="1:4" ht="12" customHeight="1">
      <c r="A26" s="82" t="s">
        <v>741</v>
      </c>
      <c r="B26" s="83"/>
      <c r="C26" s="72">
        <v>378.018189286292</v>
      </c>
      <c r="D26" s="73">
        <v>143.456771932798</v>
      </c>
    </row>
    <row r="27" spans="1:4" ht="12" customHeight="1">
      <c r="A27" s="508" t="s">
        <v>256</v>
      </c>
      <c r="B27" s="509"/>
      <c r="C27" s="510">
        <v>-0.1647529548</v>
      </c>
      <c r="D27" s="511">
        <v>-0.06934463490000001</v>
      </c>
    </row>
    <row r="28" spans="1:4" ht="12" customHeight="1">
      <c r="A28" s="97"/>
      <c r="B28" s="98"/>
      <c r="C28" s="99"/>
      <c r="D28" s="100"/>
    </row>
    <row r="29" spans="1:4" ht="12" customHeight="1">
      <c r="A29" s="96"/>
      <c r="B29" s="79"/>
      <c r="C29" s="101"/>
      <c r="D29" s="512"/>
    </row>
    <row r="30" spans="1:4" ht="12" customHeight="1">
      <c r="A30" s="96" t="s">
        <v>315</v>
      </c>
      <c r="B30" s="79">
        <v>16</v>
      </c>
      <c r="C30" s="101"/>
      <c r="D30" s="512"/>
    </row>
    <row r="31" spans="1:4" ht="12.75" customHeight="1">
      <c r="A31" s="102" t="s">
        <v>573</v>
      </c>
      <c r="B31" s="79"/>
      <c r="C31" s="657">
        <v>0.16829852069437212</v>
      </c>
      <c r="D31" s="823">
        <v>0.05174413595274008</v>
      </c>
    </row>
    <row r="32" spans="1:4" ht="12.75" customHeight="1">
      <c r="A32" s="102" t="s">
        <v>572</v>
      </c>
      <c r="B32" s="79"/>
      <c r="C32" s="657">
        <v>0.004207463017359303</v>
      </c>
      <c r="D32" s="823">
        <v>0.0012936033988185023</v>
      </c>
    </row>
    <row r="33" spans="1:4" ht="12.75" customHeight="1">
      <c r="A33" s="102" t="s">
        <v>574</v>
      </c>
      <c r="B33" s="79"/>
      <c r="C33" s="657">
        <v>0.16829852069437212</v>
      </c>
      <c r="D33" s="823">
        <v>0.05174413595274008</v>
      </c>
    </row>
    <row r="34" spans="1:4" ht="12.75" customHeight="1">
      <c r="A34" s="103" t="s">
        <v>575</v>
      </c>
      <c r="B34" s="104"/>
      <c r="C34" s="658">
        <v>0.004207463017359303</v>
      </c>
      <c r="D34" s="824">
        <v>0.0012936033988185023</v>
      </c>
    </row>
    <row r="35" spans="1:4" ht="4.5" customHeight="1">
      <c r="A35" s="640"/>
      <c r="B35" s="79"/>
      <c r="C35" s="105"/>
      <c r="D35" s="105"/>
    </row>
    <row r="36" spans="1:4" ht="12" customHeight="1">
      <c r="A36" s="654"/>
      <c r="B36" s="116"/>
      <c r="C36" s="464"/>
      <c r="D36" s="105"/>
    </row>
    <row r="37" spans="1:4" ht="12" customHeight="1">
      <c r="A37" s="771"/>
      <c r="B37" s="116"/>
      <c r="C37" s="464"/>
      <c r="D37" s="105"/>
    </row>
    <row r="38" spans="1:4" ht="12" customHeight="1">
      <c r="A38" s="207"/>
      <c r="B38" s="116"/>
      <c r="C38" s="464"/>
      <c r="D38" s="105"/>
    </row>
    <row r="39" spans="1:4" ht="12">
      <c r="A39" s="690"/>
      <c r="B39" s="79"/>
      <c r="C39" s="105"/>
      <c r="D39" s="105"/>
    </row>
    <row r="40" spans="1:4" ht="15">
      <c r="A40" s="712"/>
      <c r="B40" s="58"/>
      <c r="C40" s="59"/>
      <c r="D40" s="780"/>
    </row>
    <row r="41" spans="1:4" ht="12">
      <c r="A41" s="715"/>
      <c r="B41" s="146"/>
      <c r="C41" s="716"/>
      <c r="D41" s="781"/>
    </row>
    <row r="42" spans="1:4" ht="12">
      <c r="A42" s="148" t="s">
        <v>4</v>
      </c>
      <c r="B42" s="149"/>
      <c r="C42" s="151" t="s">
        <v>755</v>
      </c>
      <c r="D42" s="162" t="s">
        <v>754</v>
      </c>
    </row>
    <row r="43" spans="1:4" ht="12">
      <c r="A43" s="507"/>
      <c r="B43" s="79"/>
      <c r="C43" s="105"/>
      <c r="D43" s="275"/>
    </row>
    <row r="44" spans="1:4" ht="12">
      <c r="A44" s="96" t="s">
        <v>315</v>
      </c>
      <c r="B44" s="79"/>
      <c r="C44" s="105"/>
      <c r="D44" s="275"/>
    </row>
    <row r="45" spans="1:4" ht="12">
      <c r="A45" s="102" t="s">
        <v>573</v>
      </c>
      <c r="B45" s="79"/>
      <c r="C45" s="505">
        <v>0.16829852069437212</v>
      </c>
      <c r="D45" s="823">
        <v>0.05174413595274008</v>
      </c>
    </row>
    <row r="46" spans="1:4" ht="12">
      <c r="A46" s="102" t="s">
        <v>572</v>
      </c>
      <c r="B46" s="79"/>
      <c r="C46" s="505">
        <v>0.004207463017359303</v>
      </c>
      <c r="D46" s="823">
        <v>0.0012936033988185023</v>
      </c>
    </row>
    <row r="47" spans="1:4" ht="12">
      <c r="A47" s="102" t="s">
        <v>574</v>
      </c>
      <c r="B47" s="79"/>
      <c r="C47" s="505">
        <v>0.16829852069437212</v>
      </c>
      <c r="D47" s="823">
        <v>0.05174413595274008</v>
      </c>
    </row>
    <row r="48" spans="1:4" s="2" customFormat="1" ht="12">
      <c r="A48" s="103" t="s">
        <v>575</v>
      </c>
      <c r="B48" s="104"/>
      <c r="C48" s="506">
        <v>0.004207463017359303</v>
      </c>
      <c r="D48" s="824">
        <v>0.0012936033988185023</v>
      </c>
    </row>
    <row r="49" spans="1:4" s="2" customFormat="1" ht="12">
      <c r="A49" s="507"/>
      <c r="B49" s="79"/>
      <c r="C49" s="105"/>
      <c r="D49" s="275"/>
    </row>
    <row r="50" spans="1:4" s="2" customFormat="1" ht="12">
      <c r="A50" s="96" t="s">
        <v>576</v>
      </c>
      <c r="B50" s="107"/>
      <c r="C50" s="108"/>
      <c r="D50" s="753"/>
    </row>
    <row r="51" spans="1:4" s="2" customFormat="1" ht="12">
      <c r="A51" s="87" t="s">
        <v>734</v>
      </c>
      <c r="B51" s="109"/>
      <c r="C51" s="110">
        <v>378.018189286292</v>
      </c>
      <c r="D51" s="754">
        <v>143.456771932798</v>
      </c>
    </row>
    <row r="52" spans="1:4" s="2" customFormat="1" ht="12">
      <c r="A52" s="84" t="s">
        <v>294</v>
      </c>
      <c r="B52" s="85"/>
      <c r="C52" s="461">
        <v>-34.68399599999999</v>
      </c>
      <c r="D52" s="77">
        <v>-34.882721000000004</v>
      </c>
    </row>
    <row r="53" spans="1:4" s="2" customFormat="1" ht="12">
      <c r="A53" s="88" t="s">
        <v>577</v>
      </c>
      <c r="B53" s="79"/>
      <c r="C53" s="91">
        <v>343.334193286292</v>
      </c>
      <c r="D53" s="268">
        <v>108.574050932798</v>
      </c>
    </row>
    <row r="54" spans="1:4" s="2" customFormat="1" ht="12">
      <c r="A54" s="87"/>
      <c r="B54" s="89"/>
      <c r="C54" s="111"/>
      <c r="D54" s="754"/>
    </row>
    <row r="55" spans="1:4" s="2" customFormat="1" ht="12">
      <c r="A55" s="87" t="s">
        <v>184</v>
      </c>
      <c r="B55" s="89"/>
      <c r="C55" s="710">
        <v>340.94057300274164</v>
      </c>
      <c r="D55" s="754">
        <v>107.81752027593983</v>
      </c>
    </row>
    <row r="56" spans="1:4" s="2" customFormat="1" ht="12">
      <c r="A56" s="87" t="s">
        <v>578</v>
      </c>
      <c r="B56" s="89"/>
      <c r="C56" s="710">
        <v>2.388564974058428</v>
      </c>
      <c r="D56" s="754">
        <v>0.7567866545601415</v>
      </c>
    </row>
    <row r="57" spans="1:4" s="2" customFormat="1" ht="12">
      <c r="A57" s="87"/>
      <c r="B57" s="89"/>
      <c r="C57" s="111"/>
      <c r="D57" s="754"/>
    </row>
    <row r="58" spans="1:4" ht="12">
      <c r="A58" s="87" t="s">
        <v>609</v>
      </c>
      <c r="B58" s="89"/>
      <c r="C58" s="111">
        <v>2025.8084955</v>
      </c>
      <c r="D58" s="754">
        <v>2083.666454</v>
      </c>
    </row>
    <row r="59" spans="1:4" ht="12.75" customHeight="1">
      <c r="A59" s="639" t="s">
        <v>610</v>
      </c>
      <c r="B59" s="114"/>
      <c r="C59" s="711">
        <v>567.6972</v>
      </c>
      <c r="D59" s="825">
        <v>585.02216</v>
      </c>
    </row>
    <row r="60" spans="1:4" ht="12.75" customHeight="1">
      <c r="A60" s="137"/>
      <c r="B60" s="89"/>
      <c r="C60" s="111"/>
      <c r="D60" s="111"/>
    </row>
    <row r="61" spans="1:4" ht="12">
      <c r="A61" s="137"/>
      <c r="B61" s="116"/>
      <c r="C61" s="464"/>
      <c r="D61" s="117"/>
    </row>
    <row r="62" spans="1:4" ht="12">
      <c r="A62" s="115"/>
      <c r="B62" s="116"/>
      <c r="C62" s="116"/>
      <c r="D62" s="116"/>
    </row>
    <row r="63" spans="1:4" ht="12">
      <c r="A63" s="118"/>
      <c r="B63" s="119"/>
      <c r="C63" s="119"/>
      <c r="D63" s="119"/>
    </row>
    <row r="64" spans="1:4" ht="12">
      <c r="A64" s="118"/>
      <c r="B64" s="119"/>
      <c r="C64" s="119"/>
      <c r="D64" s="119"/>
    </row>
    <row r="65" spans="1:4" ht="15.75" customHeight="1">
      <c r="A65" s="115"/>
      <c r="B65" s="116"/>
      <c r="C65" s="116"/>
      <c r="D65" s="116"/>
    </row>
    <row r="66" spans="1:4" ht="15" customHeight="1">
      <c r="A66" s="115"/>
      <c r="B66" s="119"/>
      <c r="C66" s="116"/>
      <c r="D66" s="116"/>
    </row>
    <row r="67" spans="1:4" ht="12">
      <c r="A67" s="115"/>
      <c r="B67" s="116"/>
      <c r="C67" s="115"/>
      <c r="D67" s="115"/>
    </row>
    <row r="68" spans="1:4" ht="15">
      <c r="A68" s="712" t="s">
        <v>310</v>
      </c>
      <c r="B68" s="120"/>
      <c r="C68" s="121"/>
      <c r="D68" s="782"/>
    </row>
    <row r="69" spans="1:4" ht="12">
      <c r="A69" s="715"/>
      <c r="B69" s="147"/>
      <c r="C69" s="147"/>
      <c r="D69" s="781"/>
    </row>
    <row r="70" spans="1:4" ht="12">
      <c r="A70" s="469" t="s">
        <v>4</v>
      </c>
      <c r="B70" s="470"/>
      <c r="C70" s="471" t="s">
        <v>755</v>
      </c>
      <c r="D70" s="492" t="s">
        <v>754</v>
      </c>
    </row>
    <row r="71" spans="1:4" ht="12">
      <c r="A71" s="473"/>
      <c r="B71" s="474"/>
      <c r="C71" s="475"/>
      <c r="D71" s="476"/>
    </row>
    <row r="72" spans="1:4" ht="12">
      <c r="A72" s="457" t="s">
        <v>648</v>
      </c>
      <c r="B72" s="458"/>
      <c r="C72" s="459">
        <v>377.8534363316</v>
      </c>
      <c r="D72" s="493">
        <v>143.387427297898</v>
      </c>
    </row>
    <row r="73" spans="1:4" ht="12">
      <c r="A73" s="457"/>
      <c r="B73" s="458"/>
      <c r="C73" s="459"/>
      <c r="D73" s="493"/>
    </row>
    <row r="74" spans="1:4" ht="12">
      <c r="A74" s="478" t="s">
        <v>32</v>
      </c>
      <c r="B74" s="458"/>
      <c r="C74" s="459"/>
      <c r="D74" s="493"/>
    </row>
    <row r="75" spans="1:4" ht="12">
      <c r="A75" s="478" t="s">
        <v>464</v>
      </c>
      <c r="B75" s="458"/>
      <c r="C75" s="459"/>
      <c r="D75" s="493"/>
    </row>
    <row r="76" spans="1:4" ht="12">
      <c r="A76" s="457" t="s">
        <v>209</v>
      </c>
      <c r="B76" s="458"/>
      <c r="C76" s="459">
        <v>-0.4311073541999998</v>
      </c>
      <c r="D76" s="493">
        <v>-1.5000464802</v>
      </c>
    </row>
    <row r="77" spans="1:4" ht="12">
      <c r="A77" s="457" t="s">
        <v>465</v>
      </c>
      <c r="B77" s="458"/>
      <c r="C77" s="459">
        <v>265.40556191400003</v>
      </c>
      <c r="D77" s="493">
        <v>-501.3622576786</v>
      </c>
    </row>
    <row r="78" spans="1:4" ht="12">
      <c r="A78" s="457" t="s">
        <v>466</v>
      </c>
      <c r="B78" s="458"/>
      <c r="C78" s="459">
        <v>-67.4843098284</v>
      </c>
      <c r="D78" s="493">
        <v>135.3079261799</v>
      </c>
    </row>
    <row r="79" spans="1:4" ht="12">
      <c r="A79" s="457"/>
      <c r="B79" s="458"/>
      <c r="C79" s="459"/>
      <c r="D79" s="493"/>
    </row>
    <row r="80" spans="1:4" ht="12">
      <c r="A80" s="457"/>
      <c r="B80" s="458"/>
      <c r="C80" s="459"/>
      <c r="D80" s="493"/>
    </row>
    <row r="81" spans="1:4" ht="12">
      <c r="A81" s="478" t="s">
        <v>463</v>
      </c>
      <c r="B81" s="458"/>
      <c r="C81" s="459"/>
      <c r="D81" s="493"/>
    </row>
    <row r="82" spans="1:4" ht="12">
      <c r="A82" s="457" t="s">
        <v>226</v>
      </c>
      <c r="B82" s="458"/>
      <c r="C82" s="459">
        <v>467.28205770370005</v>
      </c>
      <c r="D82" s="493">
        <v>1841.0022841783002</v>
      </c>
    </row>
    <row r="83" spans="1:4" ht="12">
      <c r="A83" s="457" t="s">
        <v>682</v>
      </c>
      <c r="B83" s="458"/>
      <c r="C83" s="459"/>
      <c r="D83" s="493"/>
    </row>
    <row r="84" spans="1:4" ht="12">
      <c r="A84" s="479" t="s">
        <v>196</v>
      </c>
      <c r="B84" s="458"/>
      <c r="C84" s="459">
        <v>-79.5890604094</v>
      </c>
      <c r="D84" s="493">
        <v>-30.1390610365</v>
      </c>
    </row>
    <row r="85" spans="1:4" ht="12">
      <c r="A85" s="457" t="s">
        <v>197</v>
      </c>
      <c r="B85" s="458"/>
      <c r="C85" s="459">
        <v>3.8756889581999303</v>
      </c>
      <c r="D85" s="493">
        <v>304.22283453830005</v>
      </c>
    </row>
    <row r="86" spans="1:4" ht="12">
      <c r="A86" s="457" t="s">
        <v>186</v>
      </c>
      <c r="B86" s="458"/>
      <c r="C86" s="459"/>
      <c r="D86" s="493"/>
    </row>
    <row r="87" spans="1:4" ht="12">
      <c r="A87" s="479" t="s">
        <v>210</v>
      </c>
      <c r="B87" s="458"/>
      <c r="C87" s="459">
        <v>-218.488045926</v>
      </c>
      <c r="D87" s="493">
        <v>-734.0285983805999</v>
      </c>
    </row>
    <row r="88" spans="1:4" ht="12">
      <c r="A88" s="457" t="s">
        <v>462</v>
      </c>
      <c r="B88" s="458"/>
      <c r="C88" s="459">
        <v>-7.633203687499998</v>
      </c>
      <c r="D88" s="493">
        <v>3.1704867512000003</v>
      </c>
    </row>
    <row r="89" spans="1:4" ht="12">
      <c r="A89" s="457" t="s">
        <v>119</v>
      </c>
      <c r="B89" s="458"/>
      <c r="C89" s="459">
        <v>-1.2824922626</v>
      </c>
      <c r="D89" s="493">
        <v>0.8052268986000002</v>
      </c>
    </row>
    <row r="90" spans="1:4" ht="12">
      <c r="A90" s="457" t="s">
        <v>473</v>
      </c>
      <c r="B90" s="458"/>
      <c r="C90" s="459">
        <v>-115.56530819510002</v>
      </c>
      <c r="D90" s="493">
        <v>-762.2667213100001</v>
      </c>
    </row>
    <row r="91" spans="1:4" ht="12">
      <c r="A91" s="480" t="s">
        <v>132</v>
      </c>
      <c r="B91" s="481"/>
      <c r="C91" s="482">
        <v>1.5669710364000284</v>
      </c>
      <c r="D91" s="483">
        <v>6.020097731700008</v>
      </c>
    </row>
    <row r="92" spans="1:4" ht="12" customHeight="1">
      <c r="A92" s="457" t="s">
        <v>680</v>
      </c>
      <c r="B92" s="484"/>
      <c r="C92" s="459">
        <v>247.65675194910006</v>
      </c>
      <c r="D92" s="493">
        <v>261.2321713921004</v>
      </c>
    </row>
    <row r="93" spans="1:4" ht="12" customHeight="1">
      <c r="A93" s="494" t="s">
        <v>361</v>
      </c>
      <c r="B93" s="495"/>
      <c r="C93" s="496">
        <v>625.5101882807</v>
      </c>
      <c r="D93" s="497">
        <v>404.6195986899984</v>
      </c>
    </row>
    <row r="94" spans="1:4" ht="12" customHeight="1">
      <c r="A94" s="485"/>
      <c r="B94" s="498"/>
      <c r="C94" s="206"/>
      <c r="D94" s="499"/>
    </row>
    <row r="95" spans="1:4" ht="12">
      <c r="A95" s="486" t="s">
        <v>650</v>
      </c>
      <c r="B95" s="487"/>
      <c r="C95" s="488"/>
      <c r="D95" s="500"/>
    </row>
    <row r="96" spans="1:4" ht="12">
      <c r="A96" s="489" t="s">
        <v>741</v>
      </c>
      <c r="B96" s="487"/>
      <c r="C96" s="488">
        <v>625.502203395</v>
      </c>
      <c r="D96" s="500">
        <v>397.9591060440984</v>
      </c>
    </row>
    <row r="97" spans="1:4" ht="12">
      <c r="A97" s="501" t="s">
        <v>256</v>
      </c>
      <c r="B97" s="502"/>
      <c r="C97" s="503">
        <v>0.0079848857</v>
      </c>
      <c r="D97" s="504">
        <v>6.660492645900001</v>
      </c>
    </row>
    <row r="98" spans="2:4" ht="4.5" customHeight="1">
      <c r="B98" s="490"/>
      <c r="C98" s="472"/>
      <c r="D98" s="491"/>
    </row>
    <row r="99" spans="1:4" ht="12" customHeight="1">
      <c r="A99" s="654"/>
      <c r="B99" s="490"/>
      <c r="C99" s="472"/>
      <c r="D99" s="491"/>
    </row>
    <row r="100" spans="1:4" ht="12" customHeight="1">
      <c r="A100" s="771"/>
      <c r="D100" s="3"/>
    </row>
    <row r="101" ht="12" customHeight="1">
      <c r="A101" s="207"/>
    </row>
    <row r="103" ht="12">
      <c r="C103" s="646"/>
    </row>
    <row r="104" ht="12">
      <c r="C104" s="646"/>
    </row>
    <row r="105" ht="12">
      <c r="C105" s="647"/>
    </row>
    <row r="106" spans="3:4" ht="12">
      <c r="C106" s="647"/>
      <c r="D106" s="646"/>
    </row>
    <row r="107" spans="3:4" ht="12">
      <c r="C107" s="647"/>
      <c r="D107" s="647"/>
    </row>
    <row r="108" ht="12">
      <c r="C108" s="647"/>
    </row>
  </sheetData>
  <sheetProtection/>
  <conditionalFormatting sqref="C5:D30 C51:D97">
    <cfRule type="expression" priority="8" dxfId="25">
      <formula>IF(AND(C5&gt;-0.49999,C5&lt;0.49999),IF(C5=0,FALSE,TRUE),FALSE)</formula>
    </cfRule>
  </conditionalFormatting>
  <conditionalFormatting sqref="C39:D48 C31:D35">
    <cfRule type="expression" priority="7" dxfId="25">
      <formula>IF(AND(C31&gt;-0.0049999,C31&lt;0.0049999),IF(C31=0,FALSE,TRUE),FALSE)</formula>
    </cfRule>
  </conditionalFormatting>
  <printOptions horizontalCentered="1"/>
  <pageMargins left="0.4724409448818898" right="0.2362204724409449" top="0.5511811023622047" bottom="0.31496062992125984" header="0.5118110236220472" footer="0.5118110236220472"/>
  <pageSetup fitToHeight="1" fitToWidth="1" horizontalDpi="600" verticalDpi="600" orientation="portrait" paperSize="9" scale="64" r:id="rId1"/>
  <rowBreaks count="1" manualBreakCount="1">
    <brk id="64" max="255" man="1"/>
  </rowBreaks>
</worksheet>
</file>

<file path=xl/worksheets/sheet6.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43"/>
  <sheetViews>
    <sheetView showGridLines="0" zoomScale="85" zoomScaleNormal="85" zoomScalePageLayoutView="0" workbookViewId="0" topLeftCell="A1">
      <selection activeCell="A1" sqref="A1:C1"/>
    </sheetView>
  </sheetViews>
  <sheetFormatPr defaultColWidth="9.140625" defaultRowHeight="12.75"/>
  <cols>
    <col min="1" max="1" width="56.57421875" style="4" customWidth="1"/>
    <col min="2" max="3" width="8.7109375" style="4" customWidth="1"/>
    <col min="4" max="4" width="5.7109375" style="4" customWidth="1"/>
    <col min="5" max="6" width="12.00390625" style="4" customWidth="1"/>
    <col min="7" max="7" width="5.7109375" style="4" customWidth="1"/>
    <col min="8" max="16384" width="9.140625" style="4" customWidth="1"/>
  </cols>
  <sheetData>
    <row r="1" spans="1:6" ht="15.75" customHeight="1">
      <c r="A1" s="712" t="s">
        <v>309</v>
      </c>
      <c r="B1" s="120"/>
      <c r="C1" s="120"/>
      <c r="D1" s="120"/>
      <c r="E1" s="121"/>
      <c r="F1" s="122"/>
    </row>
    <row r="2" spans="1:6" ht="12" customHeight="1">
      <c r="A2" s="123"/>
      <c r="B2" s="187"/>
      <c r="C2" s="187"/>
      <c r="D2" s="187"/>
      <c r="E2" s="816" t="s">
        <v>723</v>
      </c>
      <c r="F2" s="817" t="s">
        <v>265</v>
      </c>
    </row>
    <row r="3" spans="1:6" ht="12" customHeight="1">
      <c r="A3" s="279"/>
      <c r="B3" s="280"/>
      <c r="C3" s="280"/>
      <c r="D3" s="280"/>
      <c r="E3" s="818" t="s">
        <v>774</v>
      </c>
      <c r="F3" s="819" t="s">
        <v>761</v>
      </c>
    </row>
    <row r="4" spans="1:6" ht="12" customHeight="1">
      <c r="A4" s="148" t="s">
        <v>4</v>
      </c>
      <c r="B4" s="149"/>
      <c r="C4" s="161"/>
      <c r="D4" s="149" t="s">
        <v>0</v>
      </c>
      <c r="E4" s="281"/>
      <c r="F4" s="282"/>
    </row>
    <row r="5" spans="1:6" ht="12" customHeight="1">
      <c r="A5" s="125"/>
      <c r="B5" s="71"/>
      <c r="C5" s="283"/>
      <c r="D5" s="283"/>
      <c r="E5" s="126"/>
      <c r="F5" s="127"/>
    </row>
    <row r="6" spans="1:6" ht="12" customHeight="1">
      <c r="A6" s="155" t="s">
        <v>469</v>
      </c>
      <c r="B6" s="71"/>
      <c r="C6" s="283"/>
      <c r="D6" s="283"/>
      <c r="E6" s="126"/>
      <c r="F6" s="127"/>
    </row>
    <row r="7" spans="1:6" ht="12" customHeight="1">
      <c r="A7" s="87" t="s">
        <v>177</v>
      </c>
      <c r="B7" s="172"/>
      <c r="C7" s="130"/>
      <c r="D7" s="112"/>
      <c r="E7" s="91">
        <v>11037.283481458999</v>
      </c>
      <c r="F7" s="92">
        <v>11347.2198122613</v>
      </c>
    </row>
    <row r="8" spans="1:6" ht="12" customHeight="1">
      <c r="A8" s="87" t="s">
        <v>719</v>
      </c>
      <c r="B8" s="172"/>
      <c r="C8" s="130"/>
      <c r="D8" s="112">
        <v>18</v>
      </c>
      <c r="E8" s="91">
        <v>8866.165678433099</v>
      </c>
      <c r="F8" s="92">
        <v>8705.1270328082</v>
      </c>
    </row>
    <row r="9" spans="1:6" ht="12" customHeight="1">
      <c r="A9" s="88" t="s">
        <v>135</v>
      </c>
      <c r="B9" s="172"/>
      <c r="C9" s="130"/>
      <c r="D9" s="112">
        <v>10</v>
      </c>
      <c r="E9" s="91">
        <v>155846.530671689</v>
      </c>
      <c r="F9" s="92">
        <v>156812.95540615002</v>
      </c>
    </row>
    <row r="10" spans="1:6" ht="12" customHeight="1">
      <c r="A10" s="88" t="s">
        <v>139</v>
      </c>
      <c r="B10" s="172"/>
      <c r="C10" s="130"/>
      <c r="D10" s="112">
        <v>11</v>
      </c>
      <c r="E10" s="91">
        <v>206294.180417257</v>
      </c>
      <c r="F10" s="92">
        <v>203610.454536351</v>
      </c>
    </row>
    <row r="11" spans="1:6" ht="12">
      <c r="A11" s="87" t="s">
        <v>46</v>
      </c>
      <c r="B11" s="172"/>
      <c r="C11" s="130"/>
      <c r="D11" s="112">
        <v>12</v>
      </c>
      <c r="E11" s="91">
        <v>7676.1911888849</v>
      </c>
      <c r="F11" s="92">
        <v>8318.2739697547</v>
      </c>
    </row>
    <row r="12" spans="1:6" ht="12" customHeight="1">
      <c r="A12" s="87" t="s">
        <v>467</v>
      </c>
      <c r="B12" s="172"/>
      <c r="C12" s="130"/>
      <c r="D12" s="112"/>
      <c r="E12" s="91">
        <v>1648.3134767356999</v>
      </c>
      <c r="F12" s="92">
        <v>1613.8362653059999</v>
      </c>
    </row>
    <row r="13" spans="1:6" ht="12" customHeight="1">
      <c r="A13" s="87" t="s">
        <v>145</v>
      </c>
      <c r="B13" s="172"/>
      <c r="C13" s="130"/>
      <c r="D13" s="112"/>
      <c r="E13" s="91">
        <v>287.54884559460004</v>
      </c>
      <c r="F13" s="92">
        <v>270.4599240163</v>
      </c>
    </row>
    <row r="14" spans="1:6" ht="12" customHeight="1">
      <c r="A14" s="87" t="s">
        <v>47</v>
      </c>
      <c r="B14" s="172"/>
      <c r="C14" s="130"/>
      <c r="D14" s="112"/>
      <c r="E14" s="91">
        <v>10847.8165335271</v>
      </c>
      <c r="F14" s="92">
        <v>11208.1374728428</v>
      </c>
    </row>
    <row r="15" spans="1:6" ht="12" customHeight="1">
      <c r="A15" s="87" t="s">
        <v>253</v>
      </c>
      <c r="B15" s="172"/>
      <c r="C15" s="130"/>
      <c r="D15" s="112">
        <v>14</v>
      </c>
      <c r="E15" s="91">
        <v>11434.8639855661</v>
      </c>
      <c r="F15" s="92">
        <v>11422.8941776343</v>
      </c>
    </row>
    <row r="16" spans="1:6" ht="12" customHeight="1">
      <c r="A16" s="88" t="s">
        <v>151</v>
      </c>
      <c r="B16" s="172"/>
      <c r="C16" s="112"/>
      <c r="D16" s="112"/>
      <c r="E16" s="91">
        <v>9674.895307725901</v>
      </c>
      <c r="F16" s="92">
        <v>10805.2127722152</v>
      </c>
    </row>
    <row r="17" spans="1:6" ht="12" customHeight="1">
      <c r="A17" s="90" t="s">
        <v>45</v>
      </c>
      <c r="B17" s="820"/>
      <c r="C17" s="284"/>
      <c r="D17" s="113">
        <v>15</v>
      </c>
      <c r="E17" s="195">
        <v>1841.1837964761</v>
      </c>
      <c r="F17" s="173">
        <v>1820.2807652791998</v>
      </c>
    </row>
    <row r="18" spans="1:6" s="5" customFormat="1" ht="12" customHeight="1">
      <c r="A18" s="78" t="s">
        <v>138</v>
      </c>
      <c r="B18" s="101"/>
      <c r="C18" s="105"/>
      <c r="D18" s="105"/>
      <c r="E18" s="80">
        <v>425454.973383349</v>
      </c>
      <c r="F18" s="81">
        <v>425934.852134619</v>
      </c>
    </row>
    <row r="19" spans="1:6" ht="12" customHeight="1">
      <c r="A19" s="78"/>
      <c r="B19" s="193"/>
      <c r="C19" s="285"/>
      <c r="D19" s="286"/>
      <c r="E19" s="821"/>
      <c r="F19" s="822"/>
    </row>
    <row r="20" spans="1:6" ht="12" customHeight="1">
      <c r="A20" s="78" t="s">
        <v>470</v>
      </c>
      <c r="B20" s="193"/>
      <c r="C20" s="285"/>
      <c r="D20" s="286"/>
      <c r="E20" s="821"/>
      <c r="F20" s="822"/>
    </row>
    <row r="21" spans="1:6" ht="12" customHeight="1">
      <c r="A21" s="88" t="s">
        <v>170</v>
      </c>
      <c r="B21" s="156"/>
      <c r="C21" s="130"/>
      <c r="D21" s="112"/>
      <c r="E21" s="72">
        <v>21504.5252400061</v>
      </c>
      <c r="F21" s="73">
        <v>20913.0323592213</v>
      </c>
    </row>
    <row r="22" spans="1:6" ht="12" customHeight="1">
      <c r="A22" s="90" t="s">
        <v>178</v>
      </c>
      <c r="B22" s="820"/>
      <c r="C22" s="284"/>
      <c r="D22" s="113"/>
      <c r="E22" s="195">
        <v>3803.7622314054997</v>
      </c>
      <c r="F22" s="173">
        <v>3797.3956129999997</v>
      </c>
    </row>
    <row r="23" spans="1:6" ht="12" customHeight="1">
      <c r="A23" s="78" t="s">
        <v>733</v>
      </c>
      <c r="B23" s="101"/>
      <c r="C23" s="287"/>
      <c r="D23" s="288"/>
      <c r="E23" s="80">
        <v>25308.2874714116</v>
      </c>
      <c r="F23" s="81">
        <v>24710.4279722213</v>
      </c>
    </row>
    <row r="24" spans="1:6" ht="12" customHeight="1">
      <c r="A24" s="289" t="s">
        <v>303</v>
      </c>
      <c r="B24" s="101"/>
      <c r="C24" s="287"/>
      <c r="D24" s="288"/>
      <c r="E24" s="80"/>
      <c r="F24" s="81"/>
    </row>
    <row r="25" spans="1:6" ht="12" customHeight="1">
      <c r="A25" s="90" t="s">
        <v>256</v>
      </c>
      <c r="B25" s="820"/>
      <c r="C25" s="284"/>
      <c r="D25" s="113"/>
      <c r="E25" s="195">
        <v>23.443314525</v>
      </c>
      <c r="F25" s="173">
        <v>23.435329639299997</v>
      </c>
    </row>
    <row r="26" spans="1:6" ht="12" customHeight="1">
      <c r="A26" s="78" t="s">
        <v>144</v>
      </c>
      <c r="B26" s="225"/>
      <c r="C26" s="105"/>
      <c r="D26" s="105"/>
      <c r="E26" s="229">
        <v>25331.7307859366</v>
      </c>
      <c r="F26" s="230">
        <v>24733.8633018606</v>
      </c>
    </row>
    <row r="27" spans="1:6" ht="15.75" customHeight="1">
      <c r="A27" s="78"/>
      <c r="B27" s="225"/>
      <c r="C27" s="105"/>
      <c r="D27" s="105"/>
      <c r="E27" s="229"/>
      <c r="F27" s="230"/>
    </row>
    <row r="28" spans="1:6" ht="12">
      <c r="A28" s="78"/>
      <c r="B28" s="225"/>
      <c r="C28" s="105"/>
      <c r="D28" s="105"/>
      <c r="E28" s="229"/>
      <c r="F28" s="230"/>
    </row>
    <row r="29" spans="1:6" ht="12" customHeight="1">
      <c r="A29" s="88" t="s">
        <v>180</v>
      </c>
      <c r="B29" s="172"/>
      <c r="C29" s="193"/>
      <c r="D29" s="112"/>
      <c r="E29" s="91">
        <v>767.524061</v>
      </c>
      <c r="F29" s="268">
        <v>766.947497</v>
      </c>
    </row>
    <row r="30" spans="1:6" ht="12" customHeight="1">
      <c r="A30" s="88" t="s">
        <v>179</v>
      </c>
      <c r="B30" s="172"/>
      <c r="C30" s="193"/>
      <c r="D30" s="193"/>
      <c r="E30" s="91">
        <v>152.3034528794</v>
      </c>
      <c r="F30" s="268">
        <v>155.98217671060002</v>
      </c>
    </row>
    <row r="31" spans="1:6" ht="12" customHeight="1">
      <c r="A31" s="87" t="s">
        <v>48</v>
      </c>
      <c r="B31" s="156"/>
      <c r="C31" s="130"/>
      <c r="D31" s="112"/>
      <c r="E31" s="72">
        <v>117831.4825402651</v>
      </c>
      <c r="F31" s="73">
        <v>119568.75892088612</v>
      </c>
    </row>
    <row r="32" spans="1:6" ht="12" customHeight="1">
      <c r="A32" s="87" t="s">
        <v>146</v>
      </c>
      <c r="B32" s="172"/>
      <c r="C32" s="130"/>
      <c r="D32" s="112"/>
      <c r="E32" s="91">
        <v>123118.294831181</v>
      </c>
      <c r="F32" s="268">
        <v>120929.36403674001</v>
      </c>
    </row>
    <row r="33" spans="1:6" ht="12" customHeight="1">
      <c r="A33" s="87" t="s">
        <v>49</v>
      </c>
      <c r="B33" s="172"/>
      <c r="C33" s="130"/>
      <c r="D33" s="112"/>
      <c r="E33" s="91">
        <v>17806.636257054703</v>
      </c>
      <c r="F33" s="268">
        <v>19572.0725194313</v>
      </c>
    </row>
    <row r="34" spans="1:6" ht="12" customHeight="1">
      <c r="A34" s="87" t="s">
        <v>147</v>
      </c>
      <c r="B34" s="172"/>
      <c r="C34" s="130"/>
      <c r="D34" s="112"/>
      <c r="E34" s="91">
        <v>85364.5353749913</v>
      </c>
      <c r="F34" s="268">
        <v>84774.0392595888</v>
      </c>
    </row>
    <row r="35" spans="1:6" ht="12">
      <c r="A35" s="87" t="s">
        <v>46</v>
      </c>
      <c r="B35" s="172"/>
      <c r="C35" s="130"/>
      <c r="D35" s="112">
        <v>12</v>
      </c>
      <c r="E35" s="91">
        <v>7987.1088411994</v>
      </c>
      <c r="F35" s="268">
        <v>8877.762526364</v>
      </c>
    </row>
    <row r="36" spans="1:6" ht="12" customHeight="1">
      <c r="A36" s="87" t="s">
        <v>50</v>
      </c>
      <c r="B36" s="172"/>
      <c r="C36" s="130"/>
      <c r="D36" s="112">
        <v>17</v>
      </c>
      <c r="E36" s="91">
        <v>15021.3804395706</v>
      </c>
      <c r="F36" s="268">
        <v>13152.8132020094</v>
      </c>
    </row>
    <row r="37" spans="1:6" ht="12" customHeight="1">
      <c r="A37" s="87" t="s">
        <v>629</v>
      </c>
      <c r="B37" s="172"/>
      <c r="C37" s="130"/>
      <c r="D37" s="112">
        <v>18</v>
      </c>
      <c r="E37" s="91">
        <v>8975.8480074371</v>
      </c>
      <c r="F37" s="268">
        <v>8815.5760417147</v>
      </c>
    </row>
    <row r="38" spans="1:6" ht="12" customHeight="1">
      <c r="A38" s="90" t="s">
        <v>148</v>
      </c>
      <c r="B38" s="820"/>
      <c r="C38" s="284"/>
      <c r="D38" s="113"/>
      <c r="E38" s="195">
        <v>23098.116381542502</v>
      </c>
      <c r="F38" s="173">
        <v>24587.666707491502</v>
      </c>
    </row>
    <row r="39" spans="1:6" ht="12" customHeight="1">
      <c r="A39" s="78" t="s">
        <v>51</v>
      </c>
      <c r="B39" s="172"/>
      <c r="C39" s="130"/>
      <c r="D39" s="112"/>
      <c r="E39" s="80">
        <v>400123.23018712096</v>
      </c>
      <c r="F39" s="81">
        <v>401200.982887937</v>
      </c>
    </row>
    <row r="40" spans="1:7" s="5" customFormat="1" ht="12" customHeight="1">
      <c r="A40" s="88"/>
      <c r="B40" s="172"/>
      <c r="C40" s="130"/>
      <c r="D40" s="112"/>
      <c r="E40" s="91"/>
      <c r="F40" s="92"/>
      <c r="G40" s="4"/>
    </row>
    <row r="41" spans="1:6" s="5" customFormat="1" ht="12" customHeight="1">
      <c r="A41" s="290" t="s">
        <v>152</v>
      </c>
      <c r="B41" s="175"/>
      <c r="C41" s="291"/>
      <c r="D41" s="291"/>
      <c r="E41" s="170">
        <v>425454.96097305755</v>
      </c>
      <c r="F41" s="171">
        <v>425934.84618979756</v>
      </c>
    </row>
    <row r="42" spans="1:6" s="5" customFormat="1" ht="12" customHeight="1">
      <c r="A42" s="252"/>
      <c r="B42" s="101"/>
      <c r="C42" s="193"/>
      <c r="D42" s="193"/>
      <c r="E42" s="80"/>
      <c r="F42" s="80"/>
    </row>
    <row r="43" ht="12" customHeight="1">
      <c r="G43" s="5"/>
    </row>
    <row r="44" ht="12" customHeight="1"/>
  </sheetData>
  <sheetProtection/>
  <conditionalFormatting sqref="C5:F41">
    <cfRule type="expression" priority="3" dxfId="25">
      <formula>IF(AND(C5&gt;-0.49,C5&lt;0.49),IF(C5=0,FALSE,TRUE),FALSE)</formula>
    </cfRule>
  </conditionalFormatting>
  <printOptions horizontalCentered="1"/>
  <pageMargins left="0.5905511811023623" right="0.3937007874015748" top="0.5511811023622047" bottom="0.31496062992125984"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2017-05-09T06:40:41Z</cp:lastPrinted>
  <dcterms:created xsi:type="dcterms:W3CDTF">2001-09-27T09:36:27Z</dcterms:created>
  <dcterms:modified xsi:type="dcterms:W3CDTF">2017-05-10T12:22:13Z</dcterms:modified>
  <cp:category/>
  <cp:version/>
  <cp:contentType/>
  <cp:contentStatus/>
</cp:coreProperties>
</file>