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comments3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85" yWindow="6120" windowWidth="23700" windowHeight="6690" tabRatio="909" firstSheet="3" activeTab="3"/>
  </bookViews>
  <sheets>
    <sheet name="To do" sheetId="1" state="hidden" r:id="rId1"/>
    <sheet name="Info" sheetId="2" state="hidden" r:id="rId2"/>
    <sheet name="Process" sheetId="3" state="hidden" r:id="rId3"/>
    <sheet name="Disclaimer" sheetId="4" r:id="rId4"/>
    <sheet name="IS" sheetId="5" r:id="rId5"/>
    <sheet name="EV_##PARKEDGET##" sheetId="6" state="veryHidden" r:id="rId6"/>
    <sheet name="EV_##PARKEDCOM##" sheetId="7" state="veryHidden" r:id="rId7"/>
    <sheet name="EV_##PARKEDPROPS##" sheetId="8" state="veryHidden" r:id="rId8"/>
    <sheet name="BS" sheetId="9" r:id="rId9"/>
    <sheet name="Equity" sheetId="10" r:id="rId10"/>
    <sheet name="CF" sheetId="11" r:id="rId11"/>
    <sheet name="SEG" sheetId="12" r:id="rId12"/>
    <sheet name="INV" sheetId="13" r:id="rId13"/>
    <sheet name="IAS 34" sheetId="14" r:id="rId14"/>
    <sheet name="Fair value hierarchy" sheetId="15" r:id="rId15"/>
    <sheet name="Fair value transfers" sheetId="16" r:id="rId16"/>
    <sheet name="Level III financial instruments" sheetId="17" r:id="rId17"/>
    <sheet name="Significant unobs" sheetId="18" r:id="rId18"/>
    <sheet name="Effect alternative assumptions" sheetId="19" state="hidden" r:id="rId19"/>
    <sheet name="Fair value information" sheetId="20" r:id="rId20"/>
    <sheet name="Offsetting" sheetId="21" state="hidden" r:id="rId21"/>
    <sheet name="Capital Requirements" sheetId="22" r:id="rId22"/>
    <sheet name="Equity comparison" sheetId="23" r:id="rId23"/>
    <sheet name="HFS BS" sheetId="24" r:id="rId24"/>
    <sheet name="HFS FV hierarchy" sheetId="25" r:id="rId25"/>
    <sheet name="Rates" sheetId="26" r:id="rId26"/>
    <sheet name="Model and assumption updates" sheetId="27" state="hidden" r:id="rId27"/>
    <sheet name="SEG 1.1 Segment IS CY" sheetId="28" state="hidden" r:id="rId28"/>
    <sheet name="SEG 1.2 Segment IS PY" sheetId="29" state="hidden" r:id="rId29"/>
    <sheet name="SEG 1.3 Segment IS PY2" sheetId="30" state="hidden" r:id="rId30"/>
    <sheet name="CORE Compreh" sheetId="31" state="hidden" r:id="rId31"/>
    <sheet name="CORE Equity 2012" sheetId="32" state="hidden" r:id="rId32"/>
    <sheet name="CORE Equity 2011" sheetId="33" state="hidden" r:id="rId33"/>
    <sheet name="SEG 6 investments CY" sheetId="34" state="hidden" r:id="rId34"/>
    <sheet name="SEG 7 investments PY" sheetId="35" state="hidden" r:id="rId35"/>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EAC1" localSheetId="22">OFFSET([1]!start,0,1,'[2]Business Split'!$B$56,1)</definedName>
    <definedName name="_EAC1" localSheetId="23">OFFSET([1]!start,0,1,'[2]Business Split'!$B$56,1)</definedName>
    <definedName name="_EAC1" localSheetId="24">OFFSET([1]!start,0,1,'[2]Business Split'!$B$56,1)</definedName>
    <definedName name="_EAC1">OFFSET([1]!start,0,1,'[2]Business Split'!$B$56,1)</definedName>
    <definedName name="_EAC2" localSheetId="22">OFFSET([1]!start,0,2,'[2]Business Split'!$B$56,1)</definedName>
    <definedName name="_EAC2" localSheetId="23">OFFSET([1]!start,0,2,'[2]Business Split'!$B$56,1)</definedName>
    <definedName name="_EAC2" localSheetId="24">OFFSET([1]!start,0,2,'[2]Business Split'!$B$56,1)</definedName>
    <definedName name="_EAC2">OFFSET([1]!start,0,2,'[2]Business Split'!$B$56,1)</definedName>
    <definedName name="_EFC1" localSheetId="22">OFFSET([1]!startEFC,0,1,'[2]Business Split'!$B$56,1)</definedName>
    <definedName name="_EFC1" localSheetId="23">OFFSET([1]!startEFC,0,1,'[2]Business Split'!$B$56,1)</definedName>
    <definedName name="_EFC1" localSheetId="24">OFFSET([1]!startEFC,0,1,'[2]Business Split'!$B$56,1)</definedName>
    <definedName name="_EFC1">OFFSET([1]!startEFC,0,1,'[2]Business Split'!$B$56,1)</definedName>
    <definedName name="_EFC2" localSheetId="22">OFFSET([1]!startEFC,0,2,'[2]Business Split'!$B$56,1)</definedName>
    <definedName name="_EFC2" localSheetId="23">OFFSET([1]!startEFC,0,2,'[2]Business Split'!$B$56,1)</definedName>
    <definedName name="_EFC2" localSheetId="24">OFFSET([1]!startEFC,0,2,'[2]Business Split'!$B$56,1)</definedName>
    <definedName name="_EFC2">OFFSET([1]!startEFC,0,2,'[2]Business Split'!$B$56,1)</definedName>
    <definedName name="_ERC1" localSheetId="22">OFFSET([1]!startERC,0,1,'[2]Business Split'!$B$56,1)</definedName>
    <definedName name="_ERC1" localSheetId="23">OFFSET([1]!startERC,0,1,'[2]Business Split'!$B$56,1)</definedName>
    <definedName name="_ERC1" localSheetId="24">OFFSET([1]!startERC,0,1,'[2]Business Split'!$B$56,1)</definedName>
    <definedName name="_ERC1">OFFSET([1]!startERC,0,1,'[2]Business Split'!$B$56,1)</definedName>
    <definedName name="_ERC2" localSheetId="22">OFFSET([1]!startERC,0,2,'[2]Business Split'!$B$56,1)</definedName>
    <definedName name="_ERC2" localSheetId="23">OFFSET([1]!startERC,0,2,'[2]Business Split'!$B$56,1)</definedName>
    <definedName name="_ERC2" localSheetId="24">OFFSET([1]!startERC,0,2,'[2]Business Split'!$B$56,1)</definedName>
    <definedName name="_ERC2">OFFSET([1]!startERC,0,2,'[2]Business Split'!$B$56,1)</definedName>
    <definedName name="_GoBack" localSheetId="3">'Disclaimer'!#REF!</definedName>
    <definedName name="a" localSheetId="22">OFFSET([3]!start,0,1,'[2]Business Split'!$B$56,1)</definedName>
    <definedName name="a" localSheetId="23">OFFSET([3]!start,0,1,'[2]Business Split'!$B$56,1)</definedName>
    <definedName name="a" localSheetId="24">OFFSET([3]!start,0,1,'[2]Business Split'!$B$56,1)</definedName>
    <definedName name="a">OFFSET([3]!start,0,1,'[2]Business Split'!$B$56,1)</definedName>
    <definedName name="AEGON" localSheetId="22">#REF!</definedName>
    <definedName name="AEGON" localSheetId="23">#REF!</definedName>
    <definedName name="AEGON" localSheetId="24">#REF!</definedName>
    <definedName name="AEGON">#REF!</definedName>
    <definedName name="AS_OF_DATE">#N/A</definedName>
    <definedName name="asofdate">#N/A</definedName>
    <definedName name="Calibration_date">'[4]Documentation'!$C$6</definedName>
    <definedName name="Canada" localSheetId="22">#REF!</definedName>
    <definedName name="Canada" localSheetId="23">#REF!</definedName>
    <definedName name="Canada" localSheetId="24">#REF!</definedName>
    <definedName name="Canada">#REF!</definedName>
    <definedName name="category">'[5]Data'!$I$3</definedName>
    <definedName name="China" localSheetId="22">#REF!</definedName>
    <definedName name="China" localSheetId="23">#REF!</definedName>
    <definedName name="China" localSheetId="24">#REF!</definedName>
    <definedName name="China">#REF!</definedName>
    <definedName name="colkey" localSheetId="22">#REF!</definedName>
    <definedName name="colkey" localSheetId="23">#REF!</definedName>
    <definedName name="colkey" localSheetId="24">#REF!</definedName>
    <definedName name="colkey">#REF!</definedName>
    <definedName name="Cor_AAM">'[6]CorMatrix_by_CU'!$H$384:$AA$403</definedName>
    <definedName name="Cor_CA">'[6]CorMatrix_by_CU'!$H$24:$AA$43</definedName>
    <definedName name="Cor_CEEH">'[6]CorMatrix_by_CU'!$H$84:$AA$103</definedName>
    <definedName name="Cor_CH">'[6]CorMatrix_by_CU'!$H$324:$AA$343</definedName>
    <definedName name="Cor_CZ">'[6]CorMatrix_by_CU'!$H$164:$AA$183</definedName>
    <definedName name="Cor_GT">'[6]CorMatrix_by_CU'!$H$404:$AA$423</definedName>
    <definedName name="Cor_HU">'[6]CorMatrix_by_CU'!$H$104:$AA$123</definedName>
    <definedName name="Cor_IN">'[6]CorMatrix_by_CU'!$H$344:$AA$363</definedName>
    <definedName name="Cor_IR">'[6]CorMatrix_by_CU'!$H$244:$AA$263</definedName>
    <definedName name="Cor_JP">'[6]CorMatrix_by_CU'!$H$364:$AA$383</definedName>
    <definedName name="Cor_NL">'[6]CorMatrix_by_CU'!$H$44:$AA$63</definedName>
    <definedName name="Cor_PL">'[6]CorMatrix_by_CU'!$H$184:$AA$203</definedName>
    <definedName name="COR_REGION">'[6]CorMtrx2012'!#REF!</definedName>
    <definedName name="Cor_RO">'[6]CorMatrix_by_CU'!$H$204:$AA$223</definedName>
    <definedName name="Cor_SK">'[6]CorMatrix_by_CU'!$H$144:$AA$163</definedName>
    <definedName name="Cor_SP">'[6]CorMatrix_by_CU'!$H$264:$AA$283</definedName>
    <definedName name="Cor_TR">'[6]CorMatrix_by_CU'!$H$124:$AA$143</definedName>
    <definedName name="Cor_UK">'[6]CorMatrix_by_CU'!$H$64:$AA$83</definedName>
    <definedName name="Cor_US">'[6]CorMatrix_by_CU'!$H$4:$AA$23</definedName>
    <definedName name="Corr_between" localSheetId="22">#REF!</definedName>
    <definedName name="Corr_between" localSheetId="23">#REF!</definedName>
    <definedName name="Corr_between" localSheetId="24">#REF!</definedName>
    <definedName name="Corr_between">#REF!</definedName>
    <definedName name="Corr_between_same_curr" localSheetId="22">#REF!</definedName>
    <definedName name="Corr_between_same_curr" localSheetId="23">#REF!</definedName>
    <definedName name="Corr_between_same_curr" localSheetId="24">#REF!</definedName>
    <definedName name="Corr_between_same_curr">#REF!</definedName>
    <definedName name="Corr_in_CU" localSheetId="22">#REF!</definedName>
    <definedName name="Corr_in_CU" localSheetId="23">#REF!</definedName>
    <definedName name="Corr_in_CU" localSheetId="24">#REF!</definedName>
    <definedName name="Corr_in_CU">#REF!</definedName>
    <definedName name="CoSTfloorNHR">'[7]Manual Inputs'!$C$164</definedName>
    <definedName name="Currency" localSheetId="22">'[8]D - Earnings by source'!#REF!</definedName>
    <definedName name="Currency" localSheetId="23">'[8]D - Earnings by source'!#REF!</definedName>
    <definedName name="Currency" localSheetId="24">'[8]D - Earnings by source'!#REF!</definedName>
    <definedName name="Currency">'[8]D - Earnings by source'!#REF!</definedName>
    <definedName name="Current_Quarter">'[9]Control Tab'!$D$5</definedName>
    <definedName name="Current_Year">'[9]Control Tab'!$D$4</definedName>
    <definedName name="Data_Start" localSheetId="22">#REF!</definedName>
    <definedName name="Data_Start" localSheetId="23">#REF!</definedName>
    <definedName name="Data_Start" localSheetId="24">#REF!</definedName>
    <definedName name="Data_Start">#REF!</definedName>
    <definedName name="DUMMY" localSheetId="22">#REF!</definedName>
    <definedName name="DUMMY" localSheetId="23">#REF!</definedName>
    <definedName name="DUMMY" localSheetId="24">#REF!</definedName>
    <definedName name="DUMMY">#REF!</definedName>
    <definedName name="entity">'[5]Data'!$I$9</definedName>
    <definedName name="EV__ALLOWSTOPEXPAND__" hidden="1">1</definedName>
    <definedName name="EV__CVPARAMS__" hidden="1">"Any by Any!$B$17:$C$38;"</definedName>
    <definedName name="EV__DECIMALSYMBOL__" hidden="1">"."</definedName>
    <definedName name="EV__EVCOM_OPTIONS__" localSheetId="3" hidden="1">8</definedName>
    <definedName name="EV__EVCOM_OPTIONS__" hidden="1">10</definedName>
    <definedName name="EV__EXPOPTIONS__" hidden="1">0</definedName>
    <definedName name="EV__LASTREFTIME__" localSheetId="21" hidden="1">42564.6431712963</definedName>
    <definedName name="EV__LASTREFTIME__" localSheetId="3" hidden="1">42949.3586458333</definedName>
    <definedName name="EV__LASTREFTIME__" localSheetId="26" hidden="1">41947.6374537037</definedName>
    <definedName name="EV__LASTREFTIME__" localSheetId="27" hidden="1">42118.6395833333</definedName>
    <definedName name="EV__LASTREFTIME__" localSheetId="28" hidden="1">41318.4653240741</definedName>
    <definedName name="EV__LASTREFTIME__" localSheetId="29" hidden="1">41318.4653240741</definedName>
    <definedName name="EV__LASTREFTIME__" hidden="1">42954.5791087963</definedName>
    <definedName name="EV__LOCKEDCVW__B_CAPITAL" hidden="1">"A.712002,TOT_RISKTYPE,TAX_LEVEL,U.ALLC,ACTUAL,D.TOTAL,E.10000,LC,L.1000,2008.Q4,YTD,"</definedName>
    <definedName name="EV__LOCKEDCVW__CAPITALREP" localSheetId="21" hidden="1">"CBINP,CAP_REPORT,Actual,D_IFRS,C210,LC,ALL_INTERCO,2016.Q1,YTD,"</definedName>
    <definedName name="EV__LOCKEDCVW__CAPITALREP" hidden="1">"CBINP,CAP_REPORT,ACTUAL,D_IFRS,C041,EUR,ALL_INTERCO,2015.Q4,YTD,"</definedName>
    <definedName name="EV__LOCKEDCVW__LEGALAPP" localSheetId="27" hidden="1">"Cbinp,A350000,ACTUAL,D_IFRS,C_AEGON,ALL_INTERCO,C511M,2012.Q4,YTD,"</definedName>
    <definedName name="EV__LOCKEDCVW__LEGALAPP" localSheetId="28" hidden="1">"Cbinp,A350000,ACTUAL,D_IFRS,C_AEGON,ALL_INTERCO,C511M,2012.Q4,YTD,"</definedName>
    <definedName name="EV__LOCKEDCVW__LEGALAPP" localSheetId="29" hidden="1">"Cbinp,A350000,ACTUAL,D_IFRS,C_AEGON,ALL_INTERCO,C511M,2012.Q4,YTD,"</definedName>
    <definedName name="EV__LOCKEDCVW__LEGALAPP" hidden="1">"TOT_ACT_DETAIL,A901045,Actual,D_IFRS,C_AEGON_FULL_IFRS,ALL_INTERCO,C511M,2015.Q4,YTD,"</definedName>
    <definedName name="EV__LOCKEDCVW__OWNERSHIP" localSheetId="3" hidden="1">"Quarterly,LC,ALL_INTERCO,C511M,PCON,2003.TOTAL,Periodic,"</definedName>
    <definedName name="EV__LOCKEDCVW__OWNERSHIP" hidden="1">"QUARTERLY,LC,ALL_INTERCO,C511M,PCON,2003.TOTAL,Periodic,"</definedName>
    <definedName name="EV__LOCKEDCVW__RATE" hidden="1">"QUARTERLY,AUD,End,Global,2015.Q4,Periodic,"</definedName>
    <definedName name="EV__LOCKSTATUS__" hidden="1">2</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EvdreGroup">'[10]Groups'!$B$1</definedName>
    <definedName name="EvdreMain">'[5]Data'!$B$1</definedName>
    <definedName name="evdreown">'[10]Ownership'!$B$1</definedName>
    <definedName name="ExecutiveComments" localSheetId="22">'[11]Operational Risk - Highlights'!#REF!</definedName>
    <definedName name="ExecutiveComments" localSheetId="23">'[11]Operational Risk - Highlights'!#REF!</definedName>
    <definedName name="ExecutiveComments" localSheetId="24">'[11]Operational Risk - Highlights'!#REF!</definedName>
    <definedName name="ExecutiveComments">'[11]Operational Risk - Highlights'!#REF!</definedName>
    <definedName name="ExposureRange">OFFSET('[12]Country Unit Warnings'!$A$2,0,0,'[12]Country Unit Warnings'!$J$1,'[12]Country Unit Warnings'!$L$1)</definedName>
    <definedName name="FX_CA_Live">'[6]MarketData'!$G$6</definedName>
    <definedName name="FX_CA_MVN">'[6]MarketData'!$G$4</definedName>
    <definedName name="FX_CEE_Average" localSheetId="22">'[6]MarketData'!#REF!</definedName>
    <definedName name="FX_CEE_Average" localSheetId="23">'[6]MarketData'!#REF!</definedName>
    <definedName name="FX_CEE_Average" localSheetId="24">'[6]MarketData'!#REF!</definedName>
    <definedName name="FX_CEE_Average">'[6]MarketData'!#REF!</definedName>
    <definedName name="FX_CEE_Live" localSheetId="22">'[6]MarketData'!#REF!</definedName>
    <definedName name="FX_CEE_Live" localSheetId="23">'[6]MarketData'!#REF!</definedName>
    <definedName name="FX_CEE_Live" localSheetId="24">'[6]MarketData'!#REF!</definedName>
    <definedName name="FX_CEE_Live">'[6]MarketData'!#REF!</definedName>
    <definedName name="FX_CEE_MVN" localSheetId="22">'[6]MarketData'!#REF!</definedName>
    <definedName name="FX_CEE_MVN" localSheetId="23">'[6]MarketData'!#REF!</definedName>
    <definedName name="FX_CEE_MVN" localSheetId="24">'[6]MarketData'!#REF!</definedName>
    <definedName name="FX_CEE_MVN">'[6]MarketData'!#REF!</definedName>
    <definedName name="FX_CH_Average">'[6]MarketData'!$Q$5</definedName>
    <definedName name="FX_CH_Live">'[6]MarketData'!$Q$6</definedName>
    <definedName name="FX_CH_MVN">'[6]MarketData'!$Q$4</definedName>
    <definedName name="FX_GT_MVN">'[6]MarketData'!$R$4</definedName>
    <definedName name="FX_NL_MVN">'[6]MarketData'!$E$4</definedName>
    <definedName name="FX_rates">'[6]MarketData'!$C$2:$W$6</definedName>
    <definedName name="FX_UK_Live">'[6]MarketData'!$F$6</definedName>
    <definedName name="FX_UK_MVN">'[6]MarketData'!$F$4</definedName>
    <definedName name="FX_US_Live">'[6]MarketData'!$D$6</definedName>
    <definedName name="FX_US_MVN">'[6]MarketData'!$D$4</definedName>
    <definedName name="groups">'[5]Data'!$I$10</definedName>
    <definedName name="Hungary" localSheetId="22">#REF!</definedName>
    <definedName name="Hungary" localSheetId="23">#REF!</definedName>
    <definedName name="Hungary" localSheetId="24">#REF!</definedName>
    <definedName name="Hungary">#REF!</definedName>
    <definedName name="insertOnCol" localSheetId="22">#REF!</definedName>
    <definedName name="insertOnCol" localSheetId="23">#REF!</definedName>
    <definedName name="insertOnCol" localSheetId="24">#REF!</definedName>
    <definedName name="insertOnCol">#REF!</definedName>
    <definedName name="IRCA1" localSheetId="22">'[6]MarketData'!#REF!,'[6]MarketData'!#REF!</definedName>
    <definedName name="IRCA1" localSheetId="23">'[6]MarketData'!#REF!,'[6]MarketData'!#REF!</definedName>
    <definedName name="IRCA1" localSheetId="24">'[6]MarketData'!#REF!,'[6]MarketData'!#REF!</definedName>
    <definedName name="IRCA1">'[6]MarketData'!#REF!,'[6]MarketData'!#REF!</definedName>
    <definedName name="IRCA2" localSheetId="22">'[6]MarketData'!#REF!,'[6]MarketData'!#REF!</definedName>
    <definedName name="IRCA2" localSheetId="23">'[6]MarketData'!#REF!,'[6]MarketData'!#REF!</definedName>
    <definedName name="IRCA2" localSheetId="24">'[6]MarketData'!#REF!,'[6]MarketData'!#REF!</definedName>
    <definedName name="IRCA2">'[6]MarketData'!#REF!,'[6]MarketData'!#REF!</definedName>
    <definedName name="IRCA3" localSheetId="22">'[6]MarketData'!#REF!,'[6]MarketData'!#REF!</definedName>
    <definedName name="IRCA3" localSheetId="23">'[6]MarketData'!#REF!,'[6]MarketData'!#REF!</definedName>
    <definedName name="IRCA3" localSheetId="24">'[6]MarketData'!#REF!,'[6]MarketData'!#REF!</definedName>
    <definedName name="IRCA3">'[6]MarketData'!#REF!,'[6]MarketData'!#REF!</definedName>
    <definedName name="IREU1" localSheetId="22">'[6]MarketData'!#REF!,'[6]MarketData'!#REF!</definedName>
    <definedName name="IREU1" localSheetId="23">'[6]MarketData'!#REF!,'[6]MarketData'!#REF!</definedName>
    <definedName name="IREU1" localSheetId="24">'[6]MarketData'!#REF!,'[6]MarketData'!#REF!</definedName>
    <definedName name="IREU1">'[6]MarketData'!#REF!,'[6]MarketData'!#REF!</definedName>
    <definedName name="IREU2" localSheetId="22">'[6]MarketData'!#REF!,'[6]MarketData'!#REF!</definedName>
    <definedName name="IREU2" localSheetId="23">'[6]MarketData'!#REF!,'[6]MarketData'!#REF!</definedName>
    <definedName name="IREU2" localSheetId="24">'[6]MarketData'!#REF!,'[6]MarketData'!#REF!</definedName>
    <definedName name="IREU2">'[6]MarketData'!#REF!,'[6]MarketData'!#REF!</definedName>
    <definedName name="IREU3" localSheetId="22">'[6]MarketData'!#REF!,'[6]MarketData'!#REF!</definedName>
    <definedName name="IREU3" localSheetId="23">'[6]MarketData'!#REF!,'[6]MarketData'!#REF!</definedName>
    <definedName name="IREU3" localSheetId="24">'[6]MarketData'!#REF!,'[6]MarketData'!#REF!</definedName>
    <definedName name="IREU3">'[6]MarketData'!#REF!,'[6]MarketData'!#REF!</definedName>
    <definedName name="IRUK1" localSheetId="22">'[6]MarketData'!#REF!,'[6]MarketData'!#REF!,'[6]MarketData'!#REF!,'[6]MarketData'!#REF!</definedName>
    <definedName name="IRUK1" localSheetId="23">'[6]MarketData'!#REF!,'[6]MarketData'!#REF!,'[6]MarketData'!#REF!,'[6]MarketData'!#REF!</definedName>
    <definedName name="IRUK1" localSheetId="24">'[6]MarketData'!#REF!,'[6]MarketData'!#REF!,'[6]MarketData'!#REF!,'[6]MarketData'!#REF!</definedName>
    <definedName name="IRUK1">'[6]MarketData'!#REF!,'[6]MarketData'!#REF!,'[6]MarketData'!#REF!,'[6]MarketData'!#REF!</definedName>
    <definedName name="IRUK2" localSheetId="22">'[6]MarketData'!#REF!,'[6]MarketData'!#REF!</definedName>
    <definedName name="IRUK2" localSheetId="23">'[6]MarketData'!#REF!,'[6]MarketData'!#REF!</definedName>
    <definedName name="IRUK2" localSheetId="24">'[6]MarketData'!#REF!,'[6]MarketData'!#REF!</definedName>
    <definedName name="IRUK2">'[6]MarketData'!#REF!,'[6]MarketData'!#REF!</definedName>
    <definedName name="IRUK3" localSheetId="22">'[6]MarketData'!#REF!,'[6]MarketData'!#REF!</definedName>
    <definedName name="IRUK3" localSheetId="23">'[6]MarketData'!#REF!,'[6]MarketData'!#REF!</definedName>
    <definedName name="IRUK3" localSheetId="24">'[6]MarketData'!#REF!,'[6]MarketData'!#REF!</definedName>
    <definedName name="IRUK3">'[6]MarketData'!#REF!,'[6]MarketData'!#REF!</definedName>
    <definedName name="IRUS1" localSheetId="22">'[6]MarketData'!#REF!,'[6]MarketData'!#REF!</definedName>
    <definedName name="IRUS1" localSheetId="23">'[6]MarketData'!#REF!,'[6]MarketData'!#REF!</definedName>
    <definedName name="IRUS1" localSheetId="24">'[6]MarketData'!#REF!,'[6]MarketData'!#REF!</definedName>
    <definedName name="IRUS1">'[6]MarketData'!#REF!,'[6]MarketData'!#REF!</definedName>
    <definedName name="K2_WBEVMODE" hidden="1">0</definedName>
    <definedName name="Labels" localSheetId="22">OFFSET([1]!start,0,0,'[2]Business Split'!$B$56,1)</definedName>
    <definedName name="Labels" localSheetId="23">OFFSET([1]!start,0,0,'[2]Business Split'!$B$56,1)</definedName>
    <definedName name="Labels" localSheetId="24">OFFSET([1]!start,0,0,'[2]Business Split'!$B$56,1)</definedName>
    <definedName name="Labels">OFFSET([1]!start,0,0,'[2]Business Split'!$B$56,1)</definedName>
    <definedName name="LimitD7" localSheetId="22">#REF!</definedName>
    <definedName name="LimitD7" localSheetId="23">#REF!</definedName>
    <definedName name="LimitD7" localSheetId="24">#REF!</definedName>
    <definedName name="LimitD7">#REF!</definedName>
    <definedName name="Live_date">'[7]Manual Inputs'!$C$7</definedName>
    <definedName name="Matrix">'[13]CorrelMatrix'!$R$48:$AK$67</definedName>
    <definedName name="Matrix_SII">'[13]CorrelMatrix'!$R$87:$AJ$105</definedName>
    <definedName name="MEWarning" hidden="1">1</definedName>
    <definedName name="MVN_date">'[14]Manual Inputs'!$C$5</definedName>
    <definedName name="MVN_INFO">'[6]Linked Data'!$D$4:$Z$28</definedName>
    <definedName name="NL" localSheetId="22">#REF!</definedName>
    <definedName name="NL" localSheetId="23">#REF!</definedName>
    <definedName name="NL" localSheetId="24">#REF!</definedName>
    <definedName name="NL">#REF!</definedName>
    <definedName name="nmbrscale" localSheetId="22">#REF!</definedName>
    <definedName name="nmbrscale" localSheetId="23">#REF!</definedName>
    <definedName name="nmbrscale" localSheetId="24">#REF!</definedName>
    <definedName name="nmbrscale">#REF!</definedName>
    <definedName name="Poland" localSheetId="22">#REF!</definedName>
    <definedName name="Poland" localSheetId="23">#REF!</definedName>
    <definedName name="Poland" localSheetId="24">#REF!</definedName>
    <definedName name="Poland">#REF!</definedName>
    <definedName name="Print" localSheetId="22">#REF!</definedName>
    <definedName name="Print" localSheetId="23">#REF!</definedName>
    <definedName name="Print" localSheetId="24">#REF!</definedName>
    <definedName name="Print">#REF!</definedName>
    <definedName name="_xlnm.Print_Area" localSheetId="8">'BS'!$B$2:$G$42</definedName>
    <definedName name="_xlnm.Print_Area" localSheetId="21">'Capital Requirements'!$A$1:$E$9</definedName>
    <definedName name="_xlnm.Print_Area" localSheetId="10">'CF'!$A$1:$D$34</definedName>
    <definedName name="_xlnm.Print_Area" localSheetId="3">'Disclaimer'!$A$1:$C$45</definedName>
    <definedName name="_xlnm.Print_Area" localSheetId="18">'Effect alternative assumptions'!$A$1:$G$22</definedName>
    <definedName name="_xlnm.Print_Area" localSheetId="9">'Equity'!$A$1:$J$82</definedName>
    <definedName name="_xlnm.Print_Area" localSheetId="22">'Equity comparison'!$A$2:$D$19</definedName>
    <definedName name="_xlnm.Print_Area" localSheetId="14">'Fair value hierarchy'!$A$2:$G$64</definedName>
    <definedName name="_xlnm.Print_Area" localSheetId="19">'Fair value information'!$A$2:$E$14</definedName>
    <definedName name="_xlnm.Print_Area" localSheetId="15">'Fair value transfers'!$A$2:$E$14</definedName>
    <definedName name="_xlnm.Print_Area" localSheetId="23">'HFS BS'!$B$2:$E$22</definedName>
    <definedName name="_xlnm.Print_Area" localSheetId="24">'HFS FV hierarchy'!$A$2:$G$20</definedName>
    <definedName name="_xlnm.Print_Area" localSheetId="13">'IAS 34'!$A$1:$G$239</definedName>
    <definedName name="_xlnm.Print_Area" localSheetId="12">'INV'!$A$1:$L$71</definedName>
    <definedName name="_xlnm.Print_Area" localSheetId="4">'IS'!$A$1:$F$93</definedName>
    <definedName name="_xlnm.Print_Area" localSheetId="16">'Level III financial instruments'!$A$2:$N$49</definedName>
    <definedName name="_xlnm.Print_Area" localSheetId="26">'Model and assumption updates'!$A$2:$B$21</definedName>
    <definedName name="_xlnm.Print_Area" localSheetId="20">'Offsetting'!$A$1:$G$58</definedName>
    <definedName name="_xlnm.Print_Area" localSheetId="11">'SEG'!$A$1:$N$112</definedName>
    <definedName name="_xlnm.Print_Area" localSheetId="17">'Significant unobs'!$A$2:$E$53</definedName>
    <definedName name="_xlnm.Print_Area" localSheetId="0">'To do'!$B$1:$G$23</definedName>
    <definedName name="Prior_Quarter">'[9]Control Tab'!$D$8</definedName>
    <definedName name="Prior_Year">'[9]Control Tab'!$D$7</definedName>
    <definedName name="Program_Name">'[15]Program Summaries'!$B$5:$B$12</definedName>
    <definedName name="q">'[16]Documentation'!$C$7</definedName>
    <definedName name="qqq" localSheetId="22">OFFSET([3]!start,0,1,'[2]Business Split'!$B$56,1)</definedName>
    <definedName name="qqq" localSheetId="23">OFFSET([3]!start,0,1,'[2]Business Split'!$B$56,1)</definedName>
    <definedName name="qqq" localSheetId="24">OFFSET([3]!start,0,1,'[2]Business Split'!$B$56,1)</definedName>
    <definedName name="qqq">OFFSET([3]!start,0,1,'[2]Business Split'!$B$56,1)</definedName>
    <definedName name="Quarter" localSheetId="22">#REF!</definedName>
    <definedName name="Quarter" localSheetId="23">#REF!</definedName>
    <definedName name="Quarter" localSheetId="24">#REF!</definedName>
    <definedName name="Quarter">#REF!</definedName>
    <definedName name="qweqw" localSheetId="22">OFFSET([3]!startERC,0,1,'[2]Business Split'!$B$56,1)</definedName>
    <definedName name="qweqw" localSheetId="23">OFFSET([3]!startERC,0,1,'[2]Business Split'!$B$56,1)</definedName>
    <definedName name="qweqw" localSheetId="24">OFFSET([3]!startERC,0,1,'[2]Business Split'!$B$56,1)</definedName>
    <definedName name="qweqw">OFFSET([3]!startERC,0,1,'[2]Business Split'!$B$56,1)</definedName>
    <definedName name="R_Maintenance" localSheetId="22">#REF!</definedName>
    <definedName name="R_Maintenance" localSheetId="23">#REF!</definedName>
    <definedName name="R_Maintenance" localSheetId="24">#REF!</definedName>
    <definedName name="R_Maintenance">#REF!</definedName>
    <definedName name="R_Start_Input" localSheetId="22">#REF!</definedName>
    <definedName name="R_Start_Input" localSheetId="23">#REF!</definedName>
    <definedName name="R_Start_Input" localSheetId="24">#REF!</definedName>
    <definedName name="R_Start_Input">#REF!</definedName>
    <definedName name="R_Start_Report" localSheetId="22">#REF!</definedName>
    <definedName name="R_Start_Report" localSheetId="23">#REF!</definedName>
    <definedName name="R_Start_Report" localSheetId="24">#REF!</definedName>
    <definedName name="R_Start_Report">#REF!</definedName>
    <definedName name="RISK_TYPES">'[6]Linked Data'!$D$4:$D$28</definedName>
    <definedName name="RoC">'[17]RoE &amp; RoC'!$C$98:$AI$417</definedName>
    <definedName name="RoE">'[18]RoE &amp; RoC'!$C$46:$AI$94</definedName>
    <definedName name="rowkey" localSheetId="22">#REF!</definedName>
    <definedName name="rowkey" localSheetId="23">#REF!</definedName>
    <definedName name="rowkey" localSheetId="24">#REF!</definedName>
    <definedName name="rowkey">#REF!</definedName>
    <definedName name="Rpt_Period" localSheetId="22">#REF!</definedName>
    <definedName name="Rpt_Period" localSheetId="23">#REF!</definedName>
    <definedName name="Rpt_Period" localSheetId="24">#REF!</definedName>
    <definedName name="Rpt_Period">#REF!</definedName>
    <definedName name="RR_date">'[6]Manual Inputs'!$C$6</definedName>
    <definedName name="rt" localSheetId="22">#REF!</definedName>
    <definedName name="rt" localSheetId="23">#REF!</definedName>
    <definedName name="rt" localSheetId="24">#REF!</definedName>
    <definedName name="rt">#REF!</definedName>
    <definedName name="rttt" localSheetId="22">#REF!</definedName>
    <definedName name="rttt" localSheetId="23">#REF!</definedName>
    <definedName name="rttt" localSheetId="24">#REF!</definedName>
    <definedName name="rttt">#REF!</definedName>
    <definedName name="rty" localSheetId="22">#REF!</definedName>
    <definedName name="rty" localSheetId="23">#REF!</definedName>
    <definedName name="rty" localSheetId="24">#REF!</definedName>
    <definedName name="rty">#REF!</definedName>
    <definedName name="rytry" localSheetId="22">#REF!</definedName>
    <definedName name="rytry" localSheetId="23">#REF!</definedName>
    <definedName name="rytry" localSheetId="24">#REF!</definedName>
    <definedName name="rytry">#REF!</definedName>
    <definedName name="s">'[6]Manual Inputs'!$C$5</definedName>
    <definedName name="Spain" localSheetId="22">#REF!</definedName>
    <definedName name="Spain" localSheetId="23">#REF!</definedName>
    <definedName name="Spain" localSheetId="24">#REF!</definedName>
    <definedName name="Spain">#REF!</definedName>
    <definedName name="startcol" localSheetId="22">#REF!</definedName>
    <definedName name="startcol" localSheetId="23">#REF!</definedName>
    <definedName name="startcol" localSheetId="24">#REF!</definedName>
    <definedName name="startcol">#REF!</definedName>
    <definedName name="startrow" localSheetId="22">#REF!</definedName>
    <definedName name="startrow" localSheetId="23">#REF!</definedName>
    <definedName name="startrow" localSheetId="24">#REF!</definedName>
    <definedName name="startrow">#REF!</definedName>
    <definedName name="Tax_CEE" localSheetId="22">'[6]Linked Data'!#REF!</definedName>
    <definedName name="Tax_CEE" localSheetId="23">'[6]Linked Data'!#REF!</definedName>
    <definedName name="Tax_CEE" localSheetId="24">'[6]Linked Data'!#REF!</definedName>
    <definedName name="Tax_CEE">'[6]Linked Data'!#REF!</definedName>
    <definedName name="TAX_EAC_CA">'[19]Manual Inputs'!$F$141</definedName>
    <definedName name="TAX_EAC_CEE" localSheetId="22">'[6]Manual Inputs'!#REF!</definedName>
    <definedName name="TAX_EAC_CEE" localSheetId="23">'[6]Manual Inputs'!#REF!</definedName>
    <definedName name="TAX_EAC_CEE" localSheetId="24">'[6]Manual Inputs'!#REF!</definedName>
    <definedName name="TAX_EAC_CEE">'[6]Manual Inputs'!#REF!</definedName>
    <definedName name="TAX_EAC_CEEH">'[19]Manual Inputs'!$H$141</definedName>
    <definedName name="TAX_EAC_CH">'[19]Manual Inputs'!$Q$141</definedName>
    <definedName name="TAX_EAC_CZ">'[19]Manual Inputs'!$K$141</definedName>
    <definedName name="TAX_EAC_GT">'[19]Manual Inputs'!$R$141</definedName>
    <definedName name="TAX_EAC_HU">'[19]Manual Inputs'!$I$141</definedName>
    <definedName name="TAX_EAC_IR">'[19]Manual Inputs'!$P$141</definedName>
    <definedName name="TAX_EAC_NL">'[19]Manual Inputs'!$D$141</definedName>
    <definedName name="TAX_EAC_PL">'[19]Manual Inputs'!$J$141</definedName>
    <definedName name="TAX_EAC_RO">'[19]Manual Inputs'!$N$141</definedName>
    <definedName name="TAX_EAC_SK">'[19]Manual Inputs'!$L$141</definedName>
    <definedName name="TAX_EAC_SP">'[19]Manual Inputs'!$G$141</definedName>
    <definedName name="TAX_EAC_TR">'[19]Manual Inputs'!$M$141</definedName>
    <definedName name="TAX_EAC_UK">'[19]Manual Inputs'!$E$141</definedName>
    <definedName name="TAX_EAC_US">'[19]Manual Inputs'!$C$141</definedName>
    <definedName name="Tbl_CombinedData" localSheetId="22">#REF!</definedName>
    <definedName name="Tbl_CombinedData" localSheetId="23">#REF!</definedName>
    <definedName name="Tbl_CombinedData" localSheetId="24">#REF!</definedName>
    <definedName name="Tbl_CombinedData">#REF!</definedName>
    <definedName name="TIME">'[5]Data'!$I$13</definedName>
    <definedName name="TOTAL_GEN" localSheetId="22">#REF!</definedName>
    <definedName name="TOTAL_GEN" localSheetId="23">#REF!</definedName>
    <definedName name="TOTAL_GEN" localSheetId="24">#REF!</definedName>
    <definedName name="TOTAL_GEN">#REF!</definedName>
    <definedName name="TOTAL_SWM" localSheetId="22">#REF!</definedName>
    <definedName name="TOTAL_SWM" localSheetId="23">#REF!</definedName>
    <definedName name="TOTAL_SWM" localSheetId="24">#REF!</definedName>
    <definedName name="TOTAL_SWM">#REF!</definedName>
    <definedName name="toText">#N/A</definedName>
    <definedName name="tryhetyj" localSheetId="22">#REF!</definedName>
    <definedName name="tryhetyj" localSheetId="23">#REF!</definedName>
    <definedName name="tryhetyj" localSheetId="24">#REF!</definedName>
    <definedName name="tryhetyj">#REF!</definedName>
    <definedName name="UK" localSheetId="22">#REF!</definedName>
    <definedName name="UK" localSheetId="23">#REF!</definedName>
    <definedName name="UK" localSheetId="24">#REF!</definedName>
    <definedName name="UK">#REF!</definedName>
    <definedName name="USA" localSheetId="22">#REF!</definedName>
    <definedName name="USA" localSheetId="23">#REF!</definedName>
    <definedName name="USA" localSheetId="24">#REF!</definedName>
    <definedName name="USA">#REF!</definedName>
    <definedName name="uu" localSheetId="22">#REF!</definedName>
    <definedName name="uu" localSheetId="23">#REF!</definedName>
    <definedName name="uu" localSheetId="24">#REF!</definedName>
    <definedName name="uu">#REF!</definedName>
    <definedName name="w" localSheetId="22">OFFSET([3]!start,0,2,'[2]Business Split'!$B$56,1)</definedName>
    <definedName name="w" localSheetId="23">OFFSET([3]!start,0,2,'[2]Business Split'!$B$56,1)</definedName>
    <definedName name="w" localSheetId="24">OFFSET([3]!start,0,2,'[2]Business Split'!$B$56,1)</definedName>
    <definedName name="w">OFFSET([3]!start,0,2,'[2]Business Split'!$B$56,1)</definedName>
    <definedName name="WarningD7" localSheetId="22">#REF!</definedName>
    <definedName name="WarningD7" localSheetId="23">#REF!</definedName>
    <definedName name="WarningD7" localSheetId="24">#REF!</definedName>
    <definedName name="WarningD7">#REF!</definedName>
    <definedName name="write">#N/A</definedName>
    <definedName name="ws" hidden="1">41458.4778356481</definedName>
    <definedName name="ww" localSheetId="22">OFFSET([3]!startEFC,0,2,'[2]Business Split'!$B$56,1)</definedName>
    <definedName name="ww" localSheetId="23">OFFSET([3]!startEFC,0,2,'[2]Business Split'!$B$56,1)</definedName>
    <definedName name="ww" localSheetId="24">OFFSET([3]!startEFC,0,2,'[2]Business Split'!$B$56,1)</definedName>
    <definedName name="ww">OFFSET([3]!startEFC,0,2,'[2]Business Split'!$B$56,1)</definedName>
    <definedName name="www" localSheetId="22">OFFSET([3]!startEFC,0,1,'[2]Business Split'!$B$56,1)</definedName>
    <definedName name="www" localSheetId="23">OFFSET([3]!startEFC,0,1,'[2]Business Split'!$B$56,1)</definedName>
    <definedName name="www" localSheetId="24">OFFSET([3]!startEFC,0,1,'[2]Business Split'!$B$56,1)</definedName>
    <definedName name="www">OFFSET([3]!startEFC,0,1,'[2]Business Split'!$B$56,1)</definedName>
    <definedName name="Year" localSheetId="22">#REF!</definedName>
    <definedName name="Year" localSheetId="23">#REF!</definedName>
    <definedName name="Year" localSheetId="24">#REF!</definedName>
    <definedName name="Year">#REF!</definedName>
    <definedName name="yieruiety" localSheetId="22">#REF!</definedName>
    <definedName name="yieruiety" localSheetId="23">#REF!</definedName>
    <definedName name="yieruiety" localSheetId="24">#REF!</definedName>
    <definedName name="yieruiety">#REF!</definedName>
    <definedName name="Z_793F3B1E_FBDD_4F95_900E_0C0ECCDB4D46_.wvu.PrintArea" localSheetId="8" hidden="1">'BS'!$B$2:$G$42</definedName>
    <definedName name="Z_793F3B1E_FBDD_4F95_900E_0C0ECCDB4D46_.wvu.PrintArea" localSheetId="10" hidden="1">'CF'!$A$1:$D$26</definedName>
    <definedName name="Z_793F3B1E_FBDD_4F95_900E_0C0ECCDB4D46_.wvu.PrintArea" localSheetId="18" hidden="1">'Effect alternative assumptions'!$A$1:$E$20</definedName>
    <definedName name="Z_793F3B1E_FBDD_4F95_900E_0C0ECCDB4D46_.wvu.PrintArea" localSheetId="9" hidden="1">'Equity'!$A$1:$J$82</definedName>
    <definedName name="Z_793F3B1E_FBDD_4F95_900E_0C0ECCDB4D46_.wvu.PrintArea" localSheetId="22" hidden="1">'Equity comparison'!$A$1:$A$16</definedName>
    <definedName name="Z_793F3B1E_FBDD_4F95_900E_0C0ECCDB4D46_.wvu.PrintArea" localSheetId="14" hidden="1">'Fair value hierarchy'!$A$1:$G$31</definedName>
    <definedName name="Z_793F3B1E_FBDD_4F95_900E_0C0ECCDB4D46_.wvu.PrintArea" localSheetId="19" hidden="1">'Fair value information'!$A$1:$A$15</definedName>
    <definedName name="Z_793F3B1E_FBDD_4F95_900E_0C0ECCDB4D46_.wvu.PrintArea" localSheetId="15" hidden="1">'Fair value transfers'!$A$1:$E$14</definedName>
    <definedName name="Z_793F3B1E_FBDD_4F95_900E_0C0ECCDB4D46_.wvu.PrintArea" localSheetId="23" hidden="1">'HFS BS'!$B$2:$E$22</definedName>
    <definedName name="Z_793F3B1E_FBDD_4F95_900E_0C0ECCDB4D46_.wvu.PrintArea" localSheetId="24" hidden="1">'HFS FV hierarchy'!$A$1:$G$20</definedName>
    <definedName name="Z_793F3B1E_FBDD_4F95_900E_0C0ECCDB4D46_.wvu.PrintArea" localSheetId="13" hidden="1">'IAS 34'!$A$1:$G$114</definedName>
    <definedName name="Z_793F3B1E_FBDD_4F95_900E_0C0ECCDB4D46_.wvu.PrintArea" localSheetId="1" hidden="1">'Info'!#REF!</definedName>
    <definedName name="Z_793F3B1E_FBDD_4F95_900E_0C0ECCDB4D46_.wvu.PrintArea" localSheetId="12" hidden="1">'INV'!$A$1:$L$73</definedName>
    <definedName name="Z_793F3B1E_FBDD_4F95_900E_0C0ECCDB4D46_.wvu.PrintArea" localSheetId="4" hidden="1">'IS'!$A$1:$F$92</definedName>
    <definedName name="Z_793F3B1E_FBDD_4F95_900E_0C0ECCDB4D46_.wvu.PrintArea" localSheetId="16" hidden="1">'Level III financial instruments'!$A$1:$N$25</definedName>
    <definedName name="Z_793F3B1E_FBDD_4F95_900E_0C0ECCDB4D46_.wvu.PrintArea" localSheetId="26" hidden="1">'Model and assumption updates'!$A$1:$B$21</definedName>
    <definedName name="Z_793F3B1E_FBDD_4F95_900E_0C0ECCDB4D46_.wvu.PrintArea" localSheetId="20" hidden="1">'Offsetting'!$A$2:$G$22</definedName>
    <definedName name="Z_793F3B1E_FBDD_4F95_900E_0C0ECCDB4D46_.wvu.PrintArea" localSheetId="11" hidden="1">'SEG'!$A$3:$L$111</definedName>
    <definedName name="Z_793F3B1E_FBDD_4F95_900E_0C0ECCDB4D46_.wvu.PrintArea" localSheetId="17" hidden="1">'Significant unobs'!$A$1:$E$32</definedName>
    <definedName name="Z_ACC8F63C_94FC_4E4C_A29A_54E9AFCFAE65_.wvu.PrintArea" localSheetId="11" hidden="1">'SEG'!$A$3:$L$112</definedName>
    <definedName name="Z_DF4ECF4E_4F65_4AB5_ADBA_5CFA112C46FD_.wvu.Cols" localSheetId="4" hidden="1">'IS'!$E:$F</definedName>
    <definedName name="Z_DF4ECF4E_4F65_4AB5_ADBA_5CFA112C46FD_.wvu.Cols" localSheetId="11" hidden="1">'SEG'!$L:$L</definedName>
    <definedName name="Z_EAC6B198_1B17_4EE8_96EE_83FC5F67655F_.wvu.Cols" localSheetId="4" hidden="1">'IS'!$E:$F</definedName>
    <definedName name="Z_EAC6B198_1B17_4EE8_96EE_83FC5F67655F_.wvu.Cols" localSheetId="11" hidden="1">'SEG'!$L:$L</definedName>
  </definedNames>
  <calcPr fullCalcOnLoad="1"/>
</workbook>
</file>

<file path=xl/comments35.xml><?xml version="1.0" encoding="utf-8"?>
<comments xmlns="http://schemas.openxmlformats.org/spreadsheetml/2006/main">
  <authors>
    <author>Nordine Kisman</author>
  </authors>
  <commentList>
    <comment ref="E45" authorId="0">
      <text>
        <r>
          <rPr>
            <b/>
            <sz val="8"/>
            <rFont val="Tahoma"/>
            <family val="2"/>
          </rPr>
          <t>Nordine Kisman:</t>
        </r>
        <r>
          <rPr>
            <sz val="8"/>
            <rFont val="Tahoma"/>
            <family val="2"/>
          </rPr>
          <t xml:space="preserve">
NL adjustment?</t>
        </r>
      </text>
    </comment>
  </commentList>
</comments>
</file>

<file path=xl/sharedStrings.xml><?xml version="1.0" encoding="utf-8"?>
<sst xmlns="http://schemas.openxmlformats.org/spreadsheetml/2006/main" count="2207" uniqueCount="810">
  <si>
    <t>Notes</t>
  </si>
  <si>
    <t>Benefits and expenses</t>
  </si>
  <si>
    <t>Results from financial transactions</t>
  </si>
  <si>
    <t>Underlying earnings before tax</t>
  </si>
  <si>
    <t>EUR millions</t>
  </si>
  <si>
    <t>BS</t>
  </si>
  <si>
    <t>IS</t>
  </si>
  <si>
    <t>EQUITY</t>
  </si>
  <si>
    <t>CF</t>
  </si>
  <si>
    <t>SEG</t>
  </si>
  <si>
    <t>INV</t>
  </si>
  <si>
    <t>Sheet</t>
  </si>
  <si>
    <t>Input</t>
  </si>
  <si>
    <t>Date</t>
  </si>
  <si>
    <t>Figures - linked to sheet:</t>
  </si>
  <si>
    <t>Current period data</t>
  </si>
  <si>
    <t>Overwrite the data in the blue cells with the new data</t>
  </si>
  <si>
    <t>Description of sheets in this file regarding input and linked cells etc.</t>
  </si>
  <si>
    <t>Almost all data</t>
  </si>
  <si>
    <t>Preferred order of input</t>
  </si>
  <si>
    <t>All data</t>
  </si>
  <si>
    <t>Equity</t>
  </si>
  <si>
    <t>Data in text</t>
  </si>
  <si>
    <t>Select all sheets and print to PDF</t>
  </si>
  <si>
    <t>Open PDF after saving it to the distributed directory and check the layout of each page on screen.</t>
  </si>
  <si>
    <t>Especially look at the notes pages in English and Dutch - probably need to change the percentage of the page setup to fit it on the page again</t>
  </si>
  <si>
    <t>For some sheets it is necessary to either change the % in the page setup, or decrease the left margin to fit the range on the page.</t>
  </si>
  <si>
    <t>Creating PDF file from final version</t>
  </si>
  <si>
    <t>Status</t>
  </si>
  <si>
    <t>date</t>
  </si>
  <si>
    <t>finished</t>
  </si>
  <si>
    <t>Convertible core capital securities</t>
  </si>
  <si>
    <t>Other comprehensive income:</t>
  </si>
  <si>
    <t>Other comprehensive income for the period</t>
  </si>
  <si>
    <t>Impairment reversals</t>
  </si>
  <si>
    <t>Total revenue generating investments</t>
  </si>
  <si>
    <t>activities</t>
  </si>
  <si>
    <t>VNB / IRR report to adjust so when negative VNB + IRR, formula makes VNB absolute - see binder Q1 - PR</t>
  </si>
  <si>
    <t>Report IGD / solvency to update to evdre and to check - also upload to library ??</t>
  </si>
  <si>
    <t>Other reports</t>
  </si>
  <si>
    <t>Report Equity to update - see start on this in Q2 - don't forget to link AR sheet.</t>
  </si>
  <si>
    <t>Report Autonomous - is the version on the lib up-to-date ?? due to adjustment John in Q2 regarding Aegon_Oth</t>
  </si>
  <si>
    <t>Net cash and cash equivalents at January 1</t>
  </si>
  <si>
    <t>Net cash and cash equivalents at end of period</t>
  </si>
  <si>
    <t>Impairment charges / (reversals)</t>
  </si>
  <si>
    <t>Intangible assets</t>
  </si>
  <si>
    <t>Derivatives</t>
  </si>
  <si>
    <t>Reinsurance assets</t>
  </si>
  <si>
    <t>Insurance contracts</t>
  </si>
  <si>
    <t>Investment contracts</t>
  </si>
  <si>
    <t>Borrowings</t>
  </si>
  <si>
    <t>Total liabilities</t>
  </si>
  <si>
    <t>check</t>
  </si>
  <si>
    <t>Segment information</t>
  </si>
  <si>
    <t>Financial assets at fair value through profit or loss (FVTPL)</t>
  </si>
  <si>
    <t>Available-for-sale (AFS)</t>
  </si>
  <si>
    <t>Sheet Rates</t>
  </si>
  <si>
    <t>This gives a guaranteed check, because all QTD info should come to 0 before entering the new ytd data !!</t>
  </si>
  <si>
    <t>Save the file as a backup with all current &amp; previous qtd info showed as zero for check purposes.</t>
  </si>
  <si>
    <t>Private loans</t>
  </si>
  <si>
    <t>Deposits with financial institutions</t>
  </si>
  <si>
    <t>Policy loans</t>
  </si>
  <si>
    <t>AFS</t>
  </si>
  <si>
    <t>FVTPL</t>
  </si>
  <si>
    <t>Money market and short-term investments</t>
  </si>
  <si>
    <t>Total investments for account of policyholders at fair value</t>
  </si>
  <si>
    <t xml:space="preserve">through profit or loss, excluding derivatives </t>
  </si>
  <si>
    <t>Investment in real estate</t>
  </si>
  <si>
    <t>Total investments for account of policyholders</t>
  </si>
  <si>
    <t>Total intangible assets</t>
  </si>
  <si>
    <t>Goodwill</t>
  </si>
  <si>
    <t>VOBA</t>
  </si>
  <si>
    <t>Software</t>
  </si>
  <si>
    <t>Deferred transaction costs for investment management services</t>
  </si>
  <si>
    <t>Share capital - par value</t>
  </si>
  <si>
    <t>Share premium</t>
  </si>
  <si>
    <t>Total share capital</t>
  </si>
  <si>
    <t>Balance at January 1</t>
  </si>
  <si>
    <t>Balance</t>
  </si>
  <si>
    <t>Total borrowings</t>
  </si>
  <si>
    <t>Reinsurance</t>
  </si>
  <si>
    <t>Interest income</t>
  </si>
  <si>
    <t>Dividend income</t>
  </si>
  <si>
    <t>Rental income</t>
  </si>
  <si>
    <t>Total investment income</t>
  </si>
  <si>
    <t>Investment income related to general account</t>
  </si>
  <si>
    <t>Net fair value change of derivatives</t>
  </si>
  <si>
    <t>Net fair value change on for account of policyholder financial assets at FVTPL</t>
  </si>
  <si>
    <t>Net fair value change on investments in real estate for account of policyholders</t>
  </si>
  <si>
    <t>Net fair value change on borrowings and other financial liabilities</t>
  </si>
  <si>
    <t>Forward-looking statements</t>
  </si>
  <si>
    <t>Required improvements</t>
  </si>
  <si>
    <t>Create macro to do the following actions:</t>
  </si>
  <si>
    <t>copy, paste value sheet</t>
  </si>
  <si>
    <t>delete comments for sheet</t>
  </si>
  <si>
    <t>change font colour of sheet to black</t>
  </si>
  <si>
    <t>b</t>
  </si>
  <si>
    <t>c</t>
  </si>
  <si>
    <t>a</t>
  </si>
  <si>
    <t>Add headings where necessary in file OS report PR</t>
  </si>
  <si>
    <t>Changes to "OS report PR"</t>
  </si>
  <si>
    <t>See if we really need to show the sales twice: on sheet OVV + sheet Sales</t>
  </si>
  <si>
    <t>Inter-segment underlying earnings</t>
  </si>
  <si>
    <t>Inter-segment revenues</t>
  </si>
  <si>
    <t>geographically</t>
  </si>
  <si>
    <t>Impairment charges on financial assets, excluding receivables, from:</t>
  </si>
  <si>
    <t>Debt securities and money market instruments</t>
  </si>
  <si>
    <t>Impairment reversals on financial assets, excluding receivables, from:</t>
  </si>
  <si>
    <t>Impairment charges / (reversals) comprise:</t>
  </si>
  <si>
    <t>Treasury shares</t>
  </si>
  <si>
    <t>Retained earnings</t>
  </si>
  <si>
    <t>Other reserves</t>
  </si>
  <si>
    <t>At beginning of year</t>
  </si>
  <si>
    <t>Disposal of group assets</t>
  </si>
  <si>
    <t>Comparative data - do this first (before reporting by country units preferrably)</t>
  </si>
  <si>
    <t>IAS 34</t>
  </si>
  <si>
    <t>Purchases and disposals of intangible assets</t>
  </si>
  <si>
    <t>Purchases and disposals of equipment and other assets</t>
  </si>
  <si>
    <t>Shares issued</t>
  </si>
  <si>
    <t>At end of period</t>
  </si>
  <si>
    <t>Equity movements of associates</t>
  </si>
  <si>
    <t>net foreign investment hedging reserves</t>
  </si>
  <si>
    <t>Dividends paid on common shares</t>
  </si>
  <si>
    <t>Americas</t>
  </si>
  <si>
    <t>EUR</t>
  </si>
  <si>
    <t>Revenues</t>
  </si>
  <si>
    <t>Total gross premiums</t>
  </si>
  <si>
    <t>Total revenues</t>
  </si>
  <si>
    <t>The Netherlands</t>
  </si>
  <si>
    <t>United Kingdom</t>
  </si>
  <si>
    <t>United</t>
  </si>
  <si>
    <t>Kingdom</t>
  </si>
  <si>
    <t>The</t>
  </si>
  <si>
    <t>Other</t>
  </si>
  <si>
    <t>Total</t>
  </si>
  <si>
    <t>Netherlands</t>
  </si>
  <si>
    <t>Investments</t>
  </si>
  <si>
    <t>Investment income</t>
  </si>
  <si>
    <t>Other assets</t>
  </si>
  <si>
    <t>Total assets</t>
  </si>
  <si>
    <t>Investments for account of policyholders</t>
  </si>
  <si>
    <t xml:space="preserve">The information included in the following sheets of this Excel file forms an </t>
  </si>
  <si>
    <t>Impairment charges</t>
  </si>
  <si>
    <t>Other revenues</t>
  </si>
  <si>
    <t>Other income</t>
  </si>
  <si>
    <t>Other charges</t>
  </si>
  <si>
    <t>Group equity</t>
  </si>
  <si>
    <t>Investments in associates</t>
  </si>
  <si>
    <t>Insurance contracts for account of policyholders</t>
  </si>
  <si>
    <t>Investment contracts for account of policyholders</t>
  </si>
  <si>
    <t>Other liabilities</t>
  </si>
  <si>
    <t>Income before tax</t>
  </si>
  <si>
    <t>Net income</t>
  </si>
  <si>
    <t>Other assets and receivables</t>
  </si>
  <si>
    <t>Total equity and liabilities</t>
  </si>
  <si>
    <t>Accident and health insurance</t>
  </si>
  <si>
    <t>General insurance</t>
  </si>
  <si>
    <t>Holding and other activities</t>
  </si>
  <si>
    <t>Loans</t>
  </si>
  <si>
    <t>Investments in real estate</t>
  </si>
  <si>
    <t>Shares</t>
  </si>
  <si>
    <t>Other financial assets</t>
  </si>
  <si>
    <t>Investments general account</t>
  </si>
  <si>
    <t>Investments on balance sheet</t>
  </si>
  <si>
    <t>Off balance sheet investments third parties</t>
  </si>
  <si>
    <t>Currencies</t>
  </si>
  <si>
    <t>Financial assets at fair value through profit or loss</t>
  </si>
  <si>
    <t>Eliminations</t>
  </si>
  <si>
    <t>Total income</t>
  </si>
  <si>
    <t>Total charges</t>
  </si>
  <si>
    <t>Income from reinsurance ceded</t>
  </si>
  <si>
    <t>Interest charges and related fees</t>
  </si>
  <si>
    <t>Shareholders' equity</t>
  </si>
  <si>
    <t>Fee and commission income</t>
  </si>
  <si>
    <t>Preferred dividend</t>
  </si>
  <si>
    <t>Total investments on balance sheet</t>
  </si>
  <si>
    <t>Available-for-sale</t>
  </si>
  <si>
    <t>Life insurance gross premiums</t>
  </si>
  <si>
    <t>Premium income</t>
  </si>
  <si>
    <t>Cash and cash equivalents</t>
  </si>
  <si>
    <t>Other equity instruments</t>
  </si>
  <si>
    <t>Trust pass-through securities</t>
  </si>
  <si>
    <t>Subordinated borrowings</t>
  </si>
  <si>
    <t>Cash flow from operating activities</t>
  </si>
  <si>
    <t>Cash flow from investing activities</t>
  </si>
  <si>
    <t>Cash flow from financing activities</t>
  </si>
  <si>
    <t>Dividends paid</t>
  </si>
  <si>
    <t>Earnings attributable to common shareholders</t>
  </si>
  <si>
    <t>Revaluation reserves</t>
  </si>
  <si>
    <t>Movement in foreign currency translation and</t>
  </si>
  <si>
    <t>Total other comprehensive income</t>
  </si>
  <si>
    <t>Income tax (expense) / benefit</t>
  </si>
  <si>
    <t>Can we now delete the disclaimer sheet from PR &amp; IFS, as we never have the most up to date version anyway ?</t>
  </si>
  <si>
    <t>IR does receive this, and should copy this in our file when this is final.</t>
  </si>
  <si>
    <t>2010.Q1</t>
  </si>
  <si>
    <t>Fair value items</t>
  </si>
  <si>
    <t>Run-off businesses</t>
  </si>
  <si>
    <t>Gains / (losses) on revaluation of</t>
  </si>
  <si>
    <t>available-for-sale investments</t>
  </si>
  <si>
    <t>disposal and impairment of available-for-sale investments</t>
  </si>
  <si>
    <t>Changes in cash flow hedging reserve</t>
  </si>
  <si>
    <t>Changes in revaluation reserve real estate</t>
  </si>
  <si>
    <t>held for own use</t>
  </si>
  <si>
    <t>Coupons on perpetual securities</t>
  </si>
  <si>
    <t>Remarks</t>
  </si>
  <si>
    <t>Revenue data is IFRS based, so excludes Associates data.</t>
  </si>
  <si>
    <t>No links, just checks with other sheets</t>
  </si>
  <si>
    <t>Rates</t>
  </si>
  <si>
    <t>Date on sheet Disclaimer</t>
  </si>
  <si>
    <t>Data from Agora Annual reports</t>
  </si>
  <si>
    <r>
      <t xml:space="preserve">Revenue data includes Associates data, </t>
    </r>
    <r>
      <rPr>
        <b/>
        <sz val="9"/>
        <rFont val="Arial"/>
        <family val="2"/>
      </rPr>
      <t>only this sheet in the file includes associates</t>
    </r>
    <r>
      <rPr>
        <sz val="9"/>
        <rFont val="Arial"/>
        <family val="2"/>
      </rPr>
      <t>.</t>
    </r>
  </si>
  <si>
    <t>New Markets</t>
  </si>
  <si>
    <t>Changes in revaluation reserve real estate held for own use</t>
  </si>
  <si>
    <t>net foreign investment hedging reserve</t>
  </si>
  <si>
    <t>Delete comments in cells</t>
  </si>
  <si>
    <t>Mark range you want to copy</t>
  </si>
  <si>
    <t>Make cells to copy black font</t>
  </si>
  <si>
    <t>Copy</t>
  </si>
  <si>
    <t>Goto word file</t>
  </si>
  <si>
    <t>Paste special - picture enhanced metafile</t>
  </si>
  <si>
    <t>Adjust the size to fit properly (if necessary use right mouse button and choose size to adjust)</t>
  </si>
  <si>
    <t>In final version also delete blank rows - you might need to copy paste value all sheets before you do this, to avoid REF! Formulas.</t>
  </si>
  <si>
    <t>For Copying to word file:</t>
  </si>
  <si>
    <t>Net cash and cash equivalents</t>
  </si>
  <si>
    <t>Debt securities</t>
  </si>
  <si>
    <t>Associates eliminations</t>
  </si>
  <si>
    <t>Net increase / (decrease) in cash and cash equivalents</t>
  </si>
  <si>
    <t>Realized gains / (losses) on investments</t>
  </si>
  <si>
    <t>Other income / (charges)</t>
  </si>
  <si>
    <t>Gains / (losses) on revaluation of available-for-sale investments</t>
  </si>
  <si>
    <t>To correctly adjust the formulas for QTD data, copy/paste value the YTD data from cols E-F to H-I</t>
  </si>
  <si>
    <t>Data from Agora report (00a) Consolidated balance sheet</t>
  </si>
  <si>
    <t>Data from Agora report 80 Income statement</t>
  </si>
  <si>
    <t>EPS data from report EPS calculation</t>
  </si>
  <si>
    <t>Data from equity roll-fwd file sheet AR consolidated</t>
  </si>
  <si>
    <t>Data from PR masterfile - rounded excel file</t>
  </si>
  <si>
    <t>Data from Agora report 11 Investments, also use report (05e) segment info for report 11, to determine</t>
  </si>
  <si>
    <t>the amounts for holdings and eliminations on other assets line.</t>
  </si>
  <si>
    <t>Central government exposure</t>
  </si>
  <si>
    <t>Data from email Dmitry Beugelink</t>
  </si>
  <si>
    <t>Discl. IFS</t>
  </si>
  <si>
    <t>3a</t>
  </si>
  <si>
    <t>3b</t>
  </si>
  <si>
    <t>IS income statement</t>
  </si>
  <si>
    <t>IS comprehensive income</t>
  </si>
  <si>
    <t>Centr. government exposure</t>
  </si>
  <si>
    <t>All linked</t>
  </si>
  <si>
    <t>Equity, BS, IAS 34</t>
  </si>
  <si>
    <t>Checks with other sheets</t>
  </si>
  <si>
    <t>Data comes from email</t>
  </si>
  <si>
    <t>Investments, checks to BS, IS &amp; Equity</t>
  </si>
  <si>
    <t>Date quotations on sheets BS, IS, Equity, SEG, INV &amp; IAS 34</t>
  </si>
  <si>
    <t>Impairment charges / (reversals) on non-financial assets and receivables</t>
  </si>
  <si>
    <t>Consolidated total assets</t>
  </si>
  <si>
    <t>Employee expenses</t>
  </si>
  <si>
    <t>Administration expenses</t>
  </si>
  <si>
    <t>Deferred expenses</t>
  </si>
  <si>
    <t>Amortization charges</t>
  </si>
  <si>
    <t/>
  </si>
  <si>
    <t>Non-controlling interests</t>
  </si>
  <si>
    <t>Issuances, repurchases and coupons of perpetuals</t>
  </si>
  <si>
    <t>Repurchase of convertible core capital securities</t>
  </si>
  <si>
    <t>Previous year data copied adjacent to table from relevant files as described next to table.</t>
  </si>
  <si>
    <t>Current year data linked to sheets PR - these need to be copied in after changes, to update SEG sheet.</t>
  </si>
  <si>
    <t>Same as IS, copy/paste value ranges F6-G91 to N6-O91</t>
  </si>
  <si>
    <t>Data from Erik / Miriam - file Cashflow statement manual changes</t>
  </si>
  <si>
    <t>Investment income for account of policyholders</t>
  </si>
  <si>
    <t>At December 31, 2011</t>
  </si>
  <si>
    <t>Dec. 31,</t>
  </si>
  <si>
    <t>Deferred cost of reinsurance</t>
  </si>
  <si>
    <t>IFS proces</t>
  </si>
  <si>
    <t>Dummy IFS version</t>
  </si>
  <si>
    <t>Prepare dummy in excel basis doc. (enter data for compared year)</t>
  </si>
  <si>
    <t>Create copy past value version of the excel basis doc.&amp; remove all extra columns</t>
  </si>
  <si>
    <t>Copy paste special value</t>
  </si>
  <si>
    <t>Text black</t>
  </si>
  <si>
    <t>no highlight colours</t>
  </si>
  <si>
    <t>hide empty rows</t>
  </si>
  <si>
    <t>remove comments</t>
  </si>
  <si>
    <t>remove green angles</t>
  </si>
  <si>
    <t>save in folder distributed</t>
  </si>
  <si>
    <t>Create pdf version (save as PDF or xps) of the valued version excel basis doc. (for compare (later in process)</t>
  </si>
  <si>
    <t xml:space="preserve">Save PDF in folder T&amp;T versions </t>
  </si>
  <si>
    <t>Copy tables  from the valued version into the powerpoint version.</t>
  </si>
  <si>
    <t>T&amp;T compared numbers in PDF version.</t>
  </si>
  <si>
    <t>IFS versions</t>
  </si>
  <si>
    <t>Run reports lock/save in folder (including date in description of the folder)</t>
  </si>
  <si>
    <t>Enter data from the reports in excel basis doc.</t>
  </si>
  <si>
    <t>Make roundings in excel basis doc. and verify that all check are zero.</t>
  </si>
  <si>
    <t>Create pdf version (save as PDF or xps) of the valued excel basis doc. (for compare)</t>
  </si>
  <si>
    <t>Run PDF compare</t>
  </si>
  <si>
    <t>T&amp;T PDF version</t>
  </si>
  <si>
    <r>
      <rPr>
        <b/>
        <sz val="11"/>
        <color indexed="8"/>
        <rFont val="Calibri"/>
        <family val="2"/>
      </rPr>
      <t>Format changes</t>
    </r>
    <r>
      <rPr>
        <sz val="10"/>
        <rFont val="Arial"/>
        <family val="2"/>
      </rPr>
      <t xml:space="preserve"> should entered in the valued version &amp; excel basis doc.</t>
    </r>
  </si>
  <si>
    <t>Create pdf version (save as PDF or xps) of the excel basis doc. (for compare)</t>
  </si>
  <si>
    <t>T&amp;T PDF compare</t>
  </si>
  <si>
    <r>
      <rPr>
        <b/>
        <sz val="11"/>
        <color indexed="8"/>
        <rFont val="Calibri"/>
        <family val="2"/>
      </rPr>
      <t>Data changes</t>
    </r>
    <r>
      <rPr>
        <sz val="10"/>
        <rFont val="Arial"/>
        <family val="2"/>
      </rPr>
      <t xml:space="preserve"> should be entered in basis excel doc</t>
    </r>
  </si>
  <si>
    <t xml:space="preserve">Net income </t>
  </si>
  <si>
    <t>Coupons on other equity instruments</t>
  </si>
  <si>
    <t>Coupons on non-cumulative subordinated notes</t>
  </si>
  <si>
    <t>Claims and benefits</t>
  </si>
  <si>
    <t>Issuances and repayments of borrowings</t>
  </si>
  <si>
    <t>Effects of changes in foreign exchange rates</t>
  </si>
  <si>
    <t>-</t>
  </si>
  <si>
    <t>Consolidated</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</si>
  <si>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</si>
  <si>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Equity holders of Aegon N.V.</t>
  </si>
  <si>
    <t>of Aegon N.V.</t>
  </si>
  <si>
    <t>Premium income and premium to reinsurers</t>
  </si>
  <si>
    <t>Share capital</t>
  </si>
  <si>
    <t>Investments geographically</t>
  </si>
  <si>
    <t>Condensed consolidated cash flow statement</t>
  </si>
  <si>
    <t>Condensed consolidated statement of changes in equity</t>
  </si>
  <si>
    <t>Condensed consolidated statement of financial position</t>
  </si>
  <si>
    <t>Condensed consolidated statement of comprehensive income</t>
  </si>
  <si>
    <t>Share dividend</t>
  </si>
  <si>
    <t>Condensed consolidated income statement</t>
  </si>
  <si>
    <t xml:space="preserve">integral part of Aegon’s condensed consolidated interim financial statements as </t>
  </si>
  <si>
    <t>At December 31, 2012</t>
  </si>
  <si>
    <r>
      <t>Earnings per share</t>
    </r>
    <r>
      <rPr>
        <sz val="9"/>
        <rFont val="Verdana"/>
        <family val="2"/>
      </rPr>
      <t xml:space="preserve"> (EUR per share)</t>
    </r>
  </si>
  <si>
    <r>
      <t>Share capital</t>
    </r>
    <r>
      <rPr>
        <vertAlign val="superscript"/>
        <sz val="9"/>
        <rFont val="Verdana"/>
        <family val="2"/>
      </rPr>
      <t xml:space="preserve"> 1</t>
    </r>
  </si>
  <si>
    <r>
      <t>Issued capital and reserves</t>
    </r>
    <r>
      <rPr>
        <vertAlign val="superscript"/>
        <sz val="9"/>
        <rFont val="Verdana"/>
        <family val="2"/>
      </rPr>
      <t xml:space="preserve"> 2</t>
    </r>
  </si>
  <si>
    <t>Dividend withholding tax reduction</t>
  </si>
  <si>
    <t xml:space="preserve">Consolidated statement of comprehensive income of Aegon N.V. </t>
  </si>
  <si>
    <t>for the year ended December 31</t>
  </si>
  <si>
    <t>&lt;start&gt;</t>
  </si>
  <si>
    <t>engels</t>
  </si>
  <si>
    <t>nederlands</t>
  </si>
  <si>
    <t>currentyear</t>
  </si>
  <si>
    <t>previousyear</t>
  </si>
  <si>
    <t>Table_name_1</t>
  </si>
  <si>
    <t>Table_name_2</t>
  </si>
  <si>
    <t>Table_heading_1_UK</t>
  </si>
  <si>
    <t>Table_value</t>
  </si>
  <si>
    <t>Amounts in EUR million</t>
  </si>
  <si>
    <t>Subtotal_3</t>
  </si>
  <si>
    <t>872</t>
  </si>
  <si>
    <t>1,760</t>
  </si>
  <si>
    <t>Empty</t>
  </si>
  <si>
    <t>Heading_2</t>
  </si>
  <si>
    <t>Body</t>
  </si>
  <si>
    <t xml:space="preserve">Gains / (losses) on revaluation of available-for-sale investments </t>
  </si>
  <si>
    <t>3,113</t>
  </si>
  <si>
    <t>3,873</t>
  </si>
  <si>
    <t>(Gains) / losses transferred to the income statement on disposal and impairment 
of available-for-sale investments</t>
  </si>
  <si>
    <t>(513)</t>
  </si>
  <si>
    <t>(203)</t>
  </si>
  <si>
    <t>3</t>
  </si>
  <si>
    <t>4</t>
  </si>
  <si>
    <t xml:space="preserve">Changes in cash flow hedging reserve </t>
  </si>
  <si>
    <t>1,058</t>
  </si>
  <si>
    <t>373</t>
  </si>
  <si>
    <t>Movement in foreign currency translation and net foreign investment hedging reserve</t>
  </si>
  <si>
    <t>409</t>
  </si>
  <si>
    <t>1,054</t>
  </si>
  <si>
    <t>(18)</t>
  </si>
  <si>
    <t>(25)</t>
  </si>
  <si>
    <t>(22)</t>
  </si>
  <si>
    <t>Aggregate tax effect of items recognized in other comprehensive income / (loss)</t>
  </si>
  <si>
    <t>(1,167)</t>
  </si>
  <si>
    <t>(1,409)</t>
  </si>
  <si>
    <t>(10)</t>
  </si>
  <si>
    <t>2,889</t>
  </si>
  <si>
    <t>3,635</t>
  </si>
  <si>
    <t>Total_1</t>
  </si>
  <si>
    <t>Total comprehensive income / (loss)</t>
  </si>
  <si>
    <t>3,761</t>
  </si>
  <si>
    <t>5,395</t>
  </si>
  <si>
    <t>Heading_1</t>
  </si>
  <si>
    <t>Total comprehensive income  attributable to:</t>
  </si>
  <si>
    <t>3,758</t>
  </si>
  <si>
    <t>5,394</t>
  </si>
  <si>
    <t>Body_end</t>
  </si>
  <si>
    <t>1</t>
  </si>
  <si>
    <t>&lt;end&gt;</t>
  </si>
  <si>
    <t>Check with Agora report</t>
  </si>
  <si>
    <t>Check</t>
  </si>
  <si>
    <t xml:space="preserve">Consolidated statement of changes in equity of Aegon N.V </t>
  </si>
  <si>
    <t>for the year ended December 31, 2011</t>
  </si>
  <si>
    <t>notes</t>
  </si>
  <si>
    <t>previousyear_regular</t>
  </si>
  <si>
    <t>previousyear_regular</t>
  </si>
  <si>
    <t>Note</t>
  </si>
  <si>
    <t>Issued capital and reserves ##1##</t>
  </si>
  <si>
    <t xml:space="preserve">At January 1, 2011 </t>
  </si>
  <si>
    <t xml:space="preserve">8,184 </t>
  </si>
  <si>
    <t>9,529</t>
  </si>
  <si>
    <t>958</t>
  </si>
  <si>
    <t xml:space="preserve"> (1,343)</t>
  </si>
  <si>
    <t>1,500</t>
  </si>
  <si>
    <t>4,704</t>
  </si>
  <si>
    <t>23,532</t>
  </si>
  <si>
    <t>11</t>
  </si>
  <si>
    <t>23,543</t>
  </si>
  <si>
    <t>Mis juiste tag voor gewoon bold</t>
  </si>
  <si>
    <t>Net income / (loss) recognized in the income statement</t>
  </si>
  <si>
    <t>0</t>
  </si>
  <si>
    <t>869</t>
  </si>
  <si>
    <t>(Gains) / losses transferred to income statement on disposal and impairment of available for-sale-investments</t>
  </si>
  <si>
    <t xml:space="preserve">            (513)</t>
  </si>
  <si>
    <t>Changes in revaluation reserve real estate held for own use</t>
  </si>
  <si>
    <t>Movements in foreign currency translation and net foreign investment hedging reserves</t>
  </si>
  <si>
    <t>(1,155)</t>
  </si>
  <si>
    <t>(12)</t>
  </si>
  <si>
    <t>Total other comprehensive income / (Loss)</t>
  </si>
  <si>
    <t>2,506</t>
  </si>
  <si>
    <t>379</t>
  </si>
  <si>
    <t>Total comprehensive income / (loss) for 2011</t>
  </si>
  <si>
    <t>873</t>
  </si>
  <si>
    <t>913</t>
  </si>
  <si>
    <t xml:space="preserve">913 </t>
  </si>
  <si>
    <t xml:space="preserve"> (1,500)</t>
  </si>
  <si>
    <t xml:space="preserve"> (59)</t>
  </si>
  <si>
    <t xml:space="preserve"> (177)</t>
  </si>
  <si>
    <t>Coupons and premiums on convertible core capital securities</t>
  </si>
  <si>
    <t xml:space="preserve"> (750)</t>
  </si>
  <si>
    <t>Share options</t>
  </si>
  <si>
    <t>16</t>
  </si>
  <si>
    <t>(13)</t>
  </si>
  <si>
    <t>Total_3</t>
  </si>
  <si>
    <t>30, 31, 32</t>
  </si>
  <si>
    <t>9,097</t>
  </si>
  <si>
    <t>9,403</t>
  </si>
  <si>
    <t xml:space="preserve">3,464 </t>
  </si>
  <si>
    <t xml:space="preserve"> (964)</t>
  </si>
  <si>
    <t xml:space="preserve">4,720 </t>
  </si>
  <si>
    <t xml:space="preserve">25,720 </t>
  </si>
  <si>
    <t>14</t>
  </si>
  <si>
    <t xml:space="preserve">25,734 </t>
  </si>
  <si>
    <t>Footnote</t>
  </si>
  <si>
    <t>Issued capital and reserves attributable to equity holders of Aegon N.V.</t>
  </si>
  <si>
    <t>Issued capital and reserves ##1##</t>
  </si>
  <si>
    <t>At January 1, 2012</t>
  </si>
  <si>
    <t>Total comprehensive income / (loss) for 2012</t>
  </si>
  <si>
    <t>for the year ended December 31, 2012</t>
  </si>
  <si>
    <t>Issuance of non-cumulativesubordinated loans</t>
  </si>
  <si>
    <t>currentyear_regular</t>
  </si>
  <si>
    <t xml:space="preserve">Shares </t>
  </si>
  <si>
    <t xml:space="preserve">Bonds </t>
  </si>
  <si>
    <t xml:space="preserve">Loans </t>
  </si>
  <si>
    <t xml:space="preserve">Other financial assets </t>
  </si>
  <si>
    <t xml:space="preserve">Investments in real estate </t>
  </si>
  <si>
    <t xml:space="preserve">Separate accounts and investment funds </t>
  </si>
  <si>
    <t xml:space="preserve">Investments on balance sheet </t>
  </si>
  <si>
    <t xml:space="preserve">Off balance sheet investments third parties </t>
  </si>
  <si>
    <t>Total_2</t>
  </si>
  <si>
    <t xml:space="preserve">Available-for-sale </t>
  </si>
  <si>
    <t xml:space="preserve">Held-to-maturity </t>
  </si>
  <si>
    <t xml:space="preserve">Financial assets at fair value through profit or loss </t>
  </si>
  <si>
    <t xml:space="preserve">Investments in associates </t>
  </si>
  <si>
    <t xml:space="preserve">Other assets </t>
  </si>
  <si>
    <t>Total_3</t>
  </si>
  <si>
    <t>Total_3</t>
  </si>
  <si>
    <t>Check Investments general account</t>
  </si>
  <si>
    <t>Check Investments for account of policyholders</t>
  </si>
  <si>
    <t>Check Total revenue generating investments</t>
  </si>
  <si>
    <t>Check Total investments on balance sheet</t>
  </si>
  <si>
    <t>Check Consolidated total assets</t>
  </si>
  <si>
    <t>Income statement - Underlying earnings</t>
  </si>
  <si>
    <t>Segment total</t>
  </si>
  <si>
    <t>Total_1</t>
  </si>
  <si>
    <t>Body_it</t>
  </si>
  <si>
    <t>Intersegment underlying earnings</t>
  </si>
  <si>
    <t>Body_it_end</t>
  </si>
  <si>
    <t>Cost issuance of non-cumulative subordinated notes (net of tax)</t>
  </si>
  <si>
    <t>This data was copied from file 2010Q4 restatement for note 05a taken from v 20121120.xls</t>
  </si>
  <si>
    <t>Equity movements of joint ventures</t>
  </si>
  <si>
    <t>Items that may be reclassified subsequently to profit or loss:</t>
  </si>
  <si>
    <t>Items that will not be reclassified to profit or loss:</t>
  </si>
  <si>
    <t>Remeasurements of defined benefit plans</t>
  </si>
  <si>
    <t>Income tax relating to items that will not be reclassified</t>
  </si>
  <si>
    <t>Investments in joint ventures</t>
  </si>
  <si>
    <t>Remeasurement of defined benefit plans</t>
  </si>
  <si>
    <t xml:space="preserve">Changes in revaluation reserve real estate </t>
  </si>
  <si>
    <t>Assets</t>
  </si>
  <si>
    <t>Equity and liabilities</t>
  </si>
  <si>
    <t>Joint ventures and associates eliminations</t>
  </si>
  <si>
    <t>Unconsolidated investment funds</t>
  </si>
  <si>
    <t>Income tax relating to items that may be reclassified</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</si>
  <si>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</si>
  <si>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Money market and other short-term investments</t>
  </si>
  <si>
    <t>Issuances, repurchases and coupons of non-cumulative subordinated notes</t>
  </si>
  <si>
    <t>than derivatives</t>
  </si>
  <si>
    <t>Net fair value change of general account financial investments at FVTPL other</t>
  </si>
  <si>
    <t>Disclosure: (AD05) Offsetting Financial instruments</t>
  </si>
  <si>
    <t>Financial assets subject to offsetting, enforceable master netting arrangements and similar agreements</t>
  </si>
  <si>
    <r>
      <t xml:space="preserve">Financial </t>
    </r>
    <r>
      <rPr>
        <i/>
        <sz val="9"/>
        <color indexed="8"/>
        <rFont val="Verdana"/>
        <family val="2"/>
      </rPr>
      <t>assets subject to offsetting, enforceable master netting arrangements and similar agreements</t>
    </r>
  </si>
  <si>
    <t>Related amounts not set off in the statements of financial position</t>
  </si>
  <si>
    <t>(a)</t>
  </si>
  <si>
    <t>(b)</t>
  </si>
  <si>
    <t>(c)=(a)-(b)</t>
  </si>
  <si>
    <t>(d)</t>
  </si>
  <si>
    <t>(e)=(c)-(d)</t>
  </si>
  <si>
    <t>Related amounts not set off in the statement of financial position</t>
  </si>
  <si>
    <t>Gross amounts of recognized financial assets</t>
  </si>
  <si>
    <t>Gross amounts of recognized financial liabilities set off in the statement of financial position</t>
  </si>
  <si>
    <t>Net amounts of financial assets presented in the statement of financial position</t>
  </si>
  <si>
    <t>Financial instruments</t>
  </si>
  <si>
    <t>Cash collateral received (excluding surplus collateral)</t>
  </si>
  <si>
    <t>Net amount</t>
  </si>
  <si>
    <t>(d)(ii) Cash collateral received (excluding surplus collateral)</t>
  </si>
  <si>
    <t>Reverse repurchase, securities borrowing and similar agreements</t>
  </si>
  <si>
    <t>(reverse) repurchase, securities lending (borrowing) and similar agreements</t>
  </si>
  <si>
    <t>Repurchase agreements</t>
  </si>
  <si>
    <t>Reverse repurchase agreements</t>
  </si>
  <si>
    <t>Security lending agreements</t>
  </si>
  <si>
    <t>Security borrowing agreements</t>
  </si>
  <si>
    <t>Other financial instruments</t>
  </si>
  <si>
    <t>LET op bij elkaar tellen!!!!!</t>
  </si>
  <si>
    <t>Financial liabilities subject to offsetting, enforceable master netting arrangements and similar agreements</t>
  </si>
  <si>
    <t>Gross amounts of recognized financial liabilities</t>
  </si>
  <si>
    <t>Gross amounts of recognized financial assets set off in the statement of financial position</t>
  </si>
  <si>
    <t>Net amounts of financial liabilities presented in the statement of financial position</t>
  </si>
  <si>
    <t>Cash collateral pleged (excluding surplus collateral)</t>
  </si>
  <si>
    <t>Repurchase, securities lending and similar agreements</t>
  </si>
  <si>
    <t>(reverse) repurchase, securities borrowing (lending) and similar agreements</t>
  </si>
  <si>
    <t>Level I</t>
  </si>
  <si>
    <t>Level II</t>
  </si>
  <si>
    <t>Level III</t>
  </si>
  <si>
    <t>Financial assets carried at fair value</t>
  </si>
  <si>
    <t>Available-for-sale investments</t>
  </si>
  <si>
    <t>Money markets and other short-term instruments</t>
  </si>
  <si>
    <t>Other investments at fair value</t>
  </si>
  <si>
    <t>Fair value through profit or loss</t>
  </si>
  <si>
    <r>
      <t xml:space="preserve"> Investments for account of policyholders </t>
    </r>
    <r>
      <rPr>
        <vertAlign val="superscript"/>
        <sz val="9"/>
        <rFont val="Verdana"/>
        <family val="2"/>
      </rPr>
      <t>1</t>
    </r>
  </si>
  <si>
    <t>Total financial assets at fair value</t>
  </si>
  <si>
    <t>Financial liabilities carried at fair value</t>
  </si>
  <si>
    <t>Total financial liabilities at fair value</t>
  </si>
  <si>
    <t>Fair value transfers</t>
  </si>
  <si>
    <t>Transfers Level I to Level II </t>
  </si>
  <si>
    <t>Transfers Level II to Level I </t>
  </si>
  <si>
    <t xml:space="preserve"> available-for-sale investments </t>
  </si>
  <si>
    <t>Roll forward of Level III financial instruments</t>
  </si>
  <si>
    <r>
      <t xml:space="preserve">Total gains / losses in income statement </t>
    </r>
    <r>
      <rPr>
        <vertAlign val="superscript"/>
        <sz val="8"/>
        <rFont val="Verdana"/>
        <family val="2"/>
      </rPr>
      <t>1</t>
    </r>
  </si>
  <si>
    <r>
      <t xml:space="preserve">Total gains / losses in OCI </t>
    </r>
    <r>
      <rPr>
        <vertAlign val="superscript"/>
        <sz val="8"/>
        <rFont val="Verdana"/>
        <family val="2"/>
      </rPr>
      <t>2</t>
    </r>
  </si>
  <si>
    <t>Purchases</t>
  </si>
  <si>
    <t>Sales</t>
  </si>
  <si>
    <t>Settlements</t>
  </si>
  <si>
    <t>Net exchange differences</t>
  </si>
  <si>
    <t>Transfers from Level I and Level II</t>
  </si>
  <si>
    <t>Transfers to Level I and Level II</t>
  </si>
  <si>
    <r>
      <rPr>
        <vertAlign val="superscript"/>
        <sz val="9"/>
        <rFont val="Verdana"/>
        <family val="2"/>
      </rPr>
      <t>1</t>
    </r>
    <r>
      <rPr>
        <sz val="9"/>
        <rFont val="Verdana"/>
        <family val="2"/>
      </rPr>
      <t xml:space="preserve"> Includes impairments and movements related to fair value hedges. Gains and losses are recorded in the line item results from financial transactions of the income statement.</t>
    </r>
  </si>
  <si>
    <r>
      <rPr>
        <vertAlign val="superscript"/>
        <sz val="9"/>
        <rFont val="Verdana"/>
        <family val="2"/>
      </rPr>
      <t>2</t>
    </r>
    <r>
      <rPr>
        <sz val="9"/>
        <rFont val="Verdana"/>
        <family val="2"/>
      </rPr>
      <t xml:space="preserve"> Total gains and losses are recorded in line items Gains/ (losses) on revaluation of available-for-sale investments and (Gains)/ losses transferred</t>
    </r>
  </si>
  <si>
    <t>to the income statement on disposal and impairment of available-for-sale investment of the statement of other comprehensive income.</t>
  </si>
  <si>
    <r>
      <rPr>
        <vertAlign val="superscript"/>
        <sz val="9"/>
        <rFont val="Verdana"/>
        <family val="2"/>
      </rPr>
      <t>3</t>
    </r>
    <r>
      <rPr>
        <sz val="9"/>
        <rFont val="Verdana"/>
        <family val="2"/>
      </rPr>
      <t xml:space="preserve"> Total gains / (losses) for the period during which the financial instrument was in Level III. </t>
    </r>
  </si>
  <si>
    <t>Overview of significant unobservable inputs</t>
  </si>
  <si>
    <t>Range (weighted average)</t>
  </si>
  <si>
    <t>Broker quote</t>
  </si>
  <si>
    <t>n.a.</t>
  </si>
  <si>
    <t>ABS</t>
  </si>
  <si>
    <t>Discounted cash flow</t>
  </si>
  <si>
    <t>Discount rate</t>
  </si>
  <si>
    <t>Corporate bonds</t>
  </si>
  <si>
    <t>Credit spread</t>
  </si>
  <si>
    <t>Tax credit investments</t>
  </si>
  <si>
    <t>Mortality</t>
  </si>
  <si>
    <t xml:space="preserve"> </t>
  </si>
  <si>
    <t>Embedded derivatives in insurance contracts</t>
  </si>
  <si>
    <t>Effect of reasonably possible alternative assumptions</t>
  </si>
  <si>
    <t>Significant unobservable input</t>
  </si>
  <si>
    <t>Effect of reasonably possible alternative assumptions (+/-)</t>
  </si>
  <si>
    <t>increase</t>
  </si>
  <si>
    <t>decrease</t>
  </si>
  <si>
    <t>d</t>
  </si>
  <si>
    <t>e</t>
  </si>
  <si>
    <t>Fair value information about financial instruments not measured at fair value</t>
  </si>
  <si>
    <t>Mortgage loans - held at amortized cost</t>
  </si>
  <si>
    <t>Private loans - held at amortized cost</t>
  </si>
  <si>
    <t>Other loans -  held at amortized cost</t>
  </si>
  <si>
    <t>Liabilities</t>
  </si>
  <si>
    <t>Trust pass-through securities  - held at amortized cost</t>
  </si>
  <si>
    <t>Subordinated borrowings  - held at amortized cost</t>
  </si>
  <si>
    <t>Borrowings – held at amortized cost</t>
  </si>
  <si>
    <t>Gross amounts of recognised financial liabilities</t>
  </si>
  <si>
    <t>Gross amounts of recognised financial assets set off in the statement of financial position</t>
  </si>
  <si>
    <t>(d)(i), (d)(ii) Financial instruments</t>
  </si>
  <si>
    <t>(d)(ii) Cash Collateral pledged</t>
  </si>
  <si>
    <t>Basic earnings per common share B</t>
  </si>
  <si>
    <t xml:space="preserve">Basic earnings per common share </t>
  </si>
  <si>
    <t xml:space="preserve">Diluted earnings per common share </t>
  </si>
  <si>
    <t>Diluted earnings per common share B</t>
  </si>
  <si>
    <t>Earnings per share calculation</t>
  </si>
  <si>
    <t>Earnings attributable to common shares and common shares B</t>
  </si>
  <si>
    <t>Earnings attributable to common shareholders B</t>
  </si>
  <si>
    <r>
      <t xml:space="preserve"> Investment contracts for account of policyholders </t>
    </r>
    <r>
      <rPr>
        <vertAlign val="superscript"/>
        <sz val="9"/>
        <rFont val="Verdana"/>
        <family val="2"/>
      </rPr>
      <t>2</t>
    </r>
  </si>
  <si>
    <r>
      <t xml:space="preserve"> Borrowings </t>
    </r>
    <r>
      <rPr>
        <vertAlign val="superscript"/>
        <sz val="9"/>
        <rFont val="Verdana"/>
        <family val="2"/>
      </rPr>
      <t>3</t>
    </r>
  </si>
  <si>
    <t>Profit sharing and rebates</t>
  </si>
  <si>
    <t>Impairment charges on financial assets, excluding receivables</t>
  </si>
  <si>
    <t>Impairment reversals on financial assets, excluding receivables</t>
  </si>
  <si>
    <t>Asia</t>
  </si>
  <si>
    <t xml:space="preserve">Total </t>
  </si>
  <si>
    <t xml:space="preserve">  received. </t>
  </si>
  <si>
    <t xml:space="preserve">  assumptions. Policyholder assets, and their returns, belong to policyholders and do not impact Aegon's net income or equity. The effect on</t>
  </si>
  <si>
    <t>Longevity swap</t>
  </si>
  <si>
    <t>The 
Netherlands</t>
  </si>
  <si>
    <t>United 
Kingdom</t>
  </si>
  <si>
    <t>Intersegment underlying earnings</t>
  </si>
  <si>
    <t>New 
Markets</t>
  </si>
  <si>
    <t>YTD 2013</t>
  </si>
  <si>
    <t>Investment contracts - held at amortized cost</t>
  </si>
  <si>
    <t xml:space="preserve">Total investments for general account, excluding derivatives </t>
  </si>
  <si>
    <t>Investment funds</t>
  </si>
  <si>
    <t>Reclassification</t>
  </si>
  <si>
    <t xml:space="preserve">Deferred expenses </t>
  </si>
  <si>
    <t xml:space="preserve">Total deferred expenses </t>
  </si>
  <si>
    <t>Fair value hierarchy</t>
  </si>
  <si>
    <t>Total Available-for-sale investments</t>
  </si>
  <si>
    <t>Total Fair value through profit or loss</t>
  </si>
  <si>
    <t xml:space="preserve">   through profit or loss. </t>
  </si>
  <si>
    <t xml:space="preserve">  above schedule.  </t>
  </si>
  <si>
    <r>
      <rPr>
        <vertAlign val="superscript"/>
        <sz val="8"/>
        <rFont val="Verdana"/>
        <family val="2"/>
      </rPr>
      <t>3</t>
    </r>
    <r>
      <rPr>
        <sz val="8"/>
        <rFont val="Verdana"/>
        <family val="2"/>
      </rPr>
      <t xml:space="preserve"> Total borrowings on the statement of financial position contain borrowings carried at amortized cost that are not included in the  </t>
    </r>
  </si>
  <si>
    <t>Mortgages loans</t>
  </si>
  <si>
    <r>
      <t xml:space="preserve">Valuation technique </t>
    </r>
    <r>
      <rPr>
        <vertAlign val="superscript"/>
        <sz val="8"/>
        <rFont val="Verdana"/>
        <family val="2"/>
      </rPr>
      <t>1</t>
    </r>
  </si>
  <si>
    <r>
      <t xml:space="preserve">Significant unobservable input </t>
    </r>
    <r>
      <rPr>
        <vertAlign val="superscript"/>
        <sz val="8"/>
        <rFont val="Verdana"/>
        <family val="2"/>
      </rPr>
      <t>2</t>
    </r>
  </si>
  <si>
    <t>Weighted average number of common shares outstanding (in millions)</t>
  </si>
  <si>
    <t>Weighted average number of common shares B outstanding (in millions)</t>
  </si>
  <si>
    <t>Model updates</t>
  </si>
  <si>
    <t>Update methodology to stochastic process using transition probabilities and amount distributions to fit experience data from the years 2010-2013</t>
  </si>
  <si>
    <t>Refinements to the estimate of expected gross profits in the GMWB DAC calculation. The new estimate better reflects future fees, claims and hedge costs.</t>
  </si>
  <si>
    <t>Refinement of modeling related to partial withdrawals and timing of GMBW fact growth rate. This better represents the full range of partial withdrawal experience.</t>
  </si>
  <si>
    <t>Universal Life block of business, enhancements added to the model to improve model precision.</t>
  </si>
  <si>
    <t xml:space="preserve">Universal Life block of business, </t>
  </si>
  <si>
    <t>Universal Life block of business,  enhanced the modeling of products with specified premium with no-lapse guarantees</t>
  </si>
  <si>
    <t>Total impact of model updates</t>
  </si>
  <si>
    <t>Assumption updates</t>
  </si>
  <si>
    <t>Universal Life block of business, update of the base mortality table and underwriting scoring factors</t>
  </si>
  <si>
    <t>Variable Annuity block of business, application of results from an experience study on 2006-2011 data</t>
  </si>
  <si>
    <t>Total impact of assumption updates</t>
  </si>
  <si>
    <t>Total impact of model and assumption updates</t>
  </si>
  <si>
    <r>
      <rPr>
        <vertAlign val="superscript"/>
        <sz val="8"/>
        <rFont val="Verdana"/>
        <family val="2"/>
      </rPr>
      <t>1</t>
    </r>
    <r>
      <rPr>
        <sz val="8"/>
        <rFont val="Verdana"/>
        <family val="2"/>
      </rPr>
      <t xml:space="preserve"> The investments for account of policyholders included in the table above represents only those investments carried at fair value </t>
    </r>
  </si>
  <si>
    <t>Net foreign currency gains /(losses)</t>
  </si>
  <si>
    <t xml:space="preserve"> Available-for-sale investments </t>
  </si>
  <si>
    <t>Realized gains /(losses) on repurchased debt</t>
  </si>
  <si>
    <t>Realized gains /(losses) on financial investments</t>
  </si>
  <si>
    <t>Gains /(losses) on investments in real estate</t>
  </si>
  <si>
    <t>Transfers to disposal groups</t>
  </si>
  <si>
    <t>Liabilities held for sale</t>
  </si>
  <si>
    <t>Capital funding</t>
  </si>
  <si>
    <t>Operational funding</t>
  </si>
  <si>
    <t xml:space="preserve">   carried at fair value. </t>
  </si>
  <si>
    <r>
      <rPr>
        <vertAlign val="superscript"/>
        <sz val="8"/>
        <rFont val="Verdana"/>
        <family val="2"/>
      </rPr>
      <t>2</t>
    </r>
    <r>
      <rPr>
        <sz val="8"/>
        <rFont val="Verdana"/>
        <family val="2"/>
      </rPr>
      <t xml:space="preserve"> The investment contracts for account of policyholders included in the table above represents only those investment contracts </t>
    </r>
  </si>
  <si>
    <t>Cash and cash equivalents classified as Assets held for sale</t>
  </si>
  <si>
    <t>Rounded - to copy to CORE</t>
  </si>
  <si>
    <t>Carrying amount December 31, 2015</t>
  </si>
  <si>
    <t>Financial assets, for general account, excluding derivatives</t>
  </si>
  <si>
    <t>Bank overdrafts classified as other liabilities</t>
  </si>
  <si>
    <t xml:space="preserve">Premium income </t>
  </si>
  <si>
    <t xml:space="preserve">Benefits and expenses </t>
  </si>
  <si>
    <t>Benefits and claims paid life</t>
  </si>
  <si>
    <t>Benefits and claims paid non-life</t>
  </si>
  <si>
    <t>Change in valuation of liabilities for insurance contracts</t>
  </si>
  <si>
    <t>Change in valuation of liabilities for investment contracts</t>
  </si>
  <si>
    <t xml:space="preserve">Policyholder claims and benefits </t>
  </si>
  <si>
    <t xml:space="preserve">Premium paid to reinsurers </t>
  </si>
  <si>
    <t xml:space="preserve">Commissions </t>
  </si>
  <si>
    <t>Net income / (loss)</t>
  </si>
  <si>
    <t>Net income / (loss) attributable to:</t>
  </si>
  <si>
    <t>Total comprehensive income / (loss) attributable to:</t>
  </si>
  <si>
    <t>Income / (loss) before tax</t>
  </si>
  <si>
    <t xml:space="preserve">Life insurance gross premiums </t>
  </si>
  <si>
    <t>Future servicing rights</t>
  </si>
  <si>
    <t>Europe</t>
  </si>
  <si>
    <t>Asset Management</t>
  </si>
  <si>
    <t>Central &amp; Eastern Europe</t>
  </si>
  <si>
    <t>Spain &amp; Portugal</t>
  </si>
  <si>
    <t>Central &amp;</t>
  </si>
  <si>
    <t>Eastern</t>
  </si>
  <si>
    <t>Spain &amp;</t>
  </si>
  <si>
    <t>Portugal</t>
  </si>
  <si>
    <t>Asset</t>
  </si>
  <si>
    <t>Management</t>
  </si>
  <si>
    <t>Holdings</t>
  </si>
  <si>
    <t>and other</t>
  </si>
  <si>
    <t>January 1, 2016</t>
  </si>
  <si>
    <t>Own Credit spread</t>
  </si>
  <si>
    <t>Incentive plans</t>
  </si>
  <si>
    <t>Issuance and purchase of (treasury) shares</t>
  </si>
  <si>
    <r>
      <t xml:space="preserve">Premiums paid to reinsurers </t>
    </r>
    <r>
      <rPr>
        <b/>
        <vertAlign val="superscript"/>
        <sz val="9"/>
        <rFont val="Verdana"/>
        <family val="2"/>
      </rPr>
      <t>1</t>
    </r>
  </si>
  <si>
    <t>Total gains / losses in income statement 1</t>
  </si>
  <si>
    <t>Total gains / losses in OCI 2</t>
  </si>
  <si>
    <t>Deferred policy acquisition costs (DPAC) for insurance contracts and investment</t>
  </si>
  <si>
    <t>contracts with discretionary participation features</t>
  </si>
  <si>
    <r>
      <rPr>
        <vertAlign val="superscript"/>
        <sz val="9"/>
        <rFont val="Verdana"/>
        <family val="2"/>
      </rPr>
      <t xml:space="preserve">1  </t>
    </r>
    <r>
      <rPr>
        <sz val="9"/>
        <rFont val="Verdana"/>
        <family val="2"/>
      </rPr>
      <t>Other in the table above (column Valuation technique) includes investments for which the fair value is uncorroborated and no broker quote is</t>
    </r>
  </si>
  <si>
    <r>
      <rPr>
        <vertAlign val="superscript"/>
        <sz val="9"/>
        <rFont val="Verdana"/>
        <family val="2"/>
      </rPr>
      <t xml:space="preserve">3  </t>
    </r>
    <r>
      <rPr>
        <sz val="9"/>
        <rFont val="Verdana"/>
        <family val="2"/>
      </rPr>
      <t>Investments for account of policyholders are excluded from the table above and from the disclosure regarding reasonably possible alternative</t>
    </r>
  </si>
  <si>
    <t>Share in profit / (loss) of joint ventures</t>
  </si>
  <si>
    <t>Share in profit / (loss) of associates</t>
  </si>
  <si>
    <t>Shares withdrawn</t>
  </si>
  <si>
    <t>Dividend</t>
  </si>
  <si>
    <r>
      <t xml:space="preserve"> Total financial assets at fair value</t>
    </r>
    <r>
      <rPr>
        <b/>
        <vertAlign val="superscript"/>
        <sz val="9"/>
        <rFont val="Verdana"/>
        <family val="2"/>
      </rPr>
      <t xml:space="preserve"> 3</t>
    </r>
  </si>
  <si>
    <t>Gains / (losses) transferred to the income statement on</t>
  </si>
  <si>
    <t>Gains / (losses) transferred to income statement on</t>
  </si>
  <si>
    <t>December 31, 2016</t>
  </si>
  <si>
    <t>Non-life insurance</t>
  </si>
  <si>
    <t>Full Year 2016</t>
  </si>
  <si>
    <t>Changes in general economic conditions, particularly in the United States, the Netherlands and the United Kingdom;</t>
  </si>
  <si>
    <t>Changes in the performance of financial markets, including emerging markets, such as with regard to:</t>
  </si>
  <si>
    <t xml:space="preserve">The frequency and severity of defaults by issuers in Aegon’s fixed income investment portfolios; </t>
  </si>
  <si>
    <t>The effects of corporate bankruptcies and/or accounting restatements on the financial markets and the resulting decline in the value of equity and debt securities Aegon holds; and</t>
  </si>
  <si>
    <t>Changes in the performance of Aegon’s investment portfolio and decline in ratings of Aegon’s counterparties;</t>
  </si>
  <si>
    <t>Consequences of a potential (partial) break-up of the euro;</t>
  </si>
  <si>
    <t>Consequences of the anticipated exit of the United Kingdom from the European Union;</t>
  </si>
  <si>
    <t>The frequency and severity of insured loss events;</t>
  </si>
  <si>
    <t>Changes affecting longevity, mortality, morbidity, persistence and other factors that may impact the profitability of Aegon’s insurance products;</t>
  </si>
  <si>
    <t>Reinsurers to whom Aegon has ceded significant underwriting risks may fail to meet their obligations;</t>
  </si>
  <si>
    <t>Changes affecting interest rate levels and continuing low or rapidly changing interest rate levels;</t>
  </si>
  <si>
    <t>Changes affecting currency exchange rates, in particular the EUR/USD and EUR/GBP exchange rates;</t>
  </si>
  <si>
    <t>Changes in the availability of, and costs associated with, liquidity sources such as bank and capital markets funding, as well as conditions in the credit markets in general such as changes in borrower and counterparty creditworthiness;</t>
  </si>
  <si>
    <t>Increasing levels of competition in the United States, the Netherlands, the United Kingdom and emerging markets;</t>
  </si>
  <si>
    <t>Changes in laws and regulations, particularly those affecting Aegon’s operations’ ability to hire and retain key personnel, taxation of Aegon companies, the products Aegon sells, and the attractiveness of certain products to its consumers;</t>
  </si>
  <si>
    <t>Regulatory changes relating to the pensions, investment, and insurance industries in the jurisdictions in which Aegon operates;</t>
  </si>
  <si>
    <t>Changes in customer behavior and public opinion in general related to, among other things, the type of products Aegon sells, including legal, regulatory or commercial necessity to meet changing customer expectations;</t>
  </si>
  <si>
    <t>Acts of God, acts of terrorism, acts of war and pandemics;</t>
  </si>
  <si>
    <t>Changes in the policies of central banks and/or governments;</t>
  </si>
  <si>
    <t>Lowering of one or more of Aegon’s debt ratings issued by recognized rating organizations and the adverse impact such action may have on Aegon’s ability to raise capital and on its liquidity and financial condition;</t>
  </si>
  <si>
    <t>Lowering of one or more of insurer financial strength ratings of Aegon’s insurance subsidiaries and the adverse impact such action may have on the premium writings, policy retention, profitability and liquidity of its insurance subsidiaries;</t>
  </si>
  <si>
    <t>The effect of the European Union’s Solvency II requirements and other regulations in other jurisdictions affecting the capital Aegon is required to maintain;</t>
  </si>
  <si>
    <t>Litigation or regulatory action that could require Aegon to pay significant damages or change the way Aegon does business;</t>
  </si>
  <si>
    <t>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</si>
  <si>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Customer responsiveness to both new products and distribution channels;</t>
  </si>
  <si>
    <t>Competitive, legal, regulatory, or tax changes that affect profitability, the distribution cost of or demand for Aegon’s products;</t>
  </si>
  <si>
    <t>Changes in accounting regulations and policies or a change by Aegon in applying such regulations and policies, voluntarily or otherwise, which may affect Aegon’s reported results and shareholders’ equity;</t>
  </si>
  <si>
    <t xml:space="preserve">The impact of acquisitions and divestitures, restructurings, product withdrawals and other unusual items, including Aegon’s ability to integrate acquisitions and to obtain the anticipated results and synergies from acquisitions; </t>
  </si>
  <si>
    <t xml:space="preserve">Standard setting initiatives of supranational standard setting bodies such as the Financial Stability Board and the International Association of Insurance Supervisors or changes to such standards that may have an impact on regional (such as EU), national or US federal or state level financial regulation or the application thereof to Aegon, including the designation of Aegon by the Financial Stability Board as a Global Systemically Important Insurer (G-SII); </t>
  </si>
  <si>
    <t xml:space="preserve">Catastrophic events, either manmade or by nature, could result in material losses and significantly interrupt Aegon’s business; </t>
  </si>
  <si>
    <t>Aegon’s failure to achieve anticipated levels of earnings or operational efficiencies as well as other cost saving and excess capital and leverage ratio management initiatives; and</t>
  </si>
  <si>
    <t>This press release contains information that qualifies, or may qualify, as inside information within the meaning of Article 7(1) of the EU Market Abuse Regulation.</t>
  </si>
  <si>
    <t>Assets held for sale</t>
  </si>
  <si>
    <t>YTD 2017</t>
  </si>
  <si>
    <t>YTD 2016</t>
  </si>
  <si>
    <t>Purchases and disposals of businesses and subsidiaries</t>
  </si>
  <si>
    <t>Purchases, disposals and dividends joint ventures and associates</t>
  </si>
  <si>
    <t>Issuance of treasury shares</t>
  </si>
  <si>
    <t>Purchase of treasury shares</t>
  </si>
  <si>
    <r>
      <rPr>
        <vertAlign val="superscript"/>
        <sz val="9"/>
        <rFont val="Verdana"/>
        <family val="2"/>
      </rPr>
      <t xml:space="preserve">2  </t>
    </r>
    <r>
      <rPr>
        <sz val="9"/>
        <rFont val="Verdana"/>
        <family val="2"/>
      </rPr>
      <t>Not applicable (n.a.) has been included when no significant unobservable assumption has been identified.</t>
    </r>
  </si>
  <si>
    <t>Dec. 31, 2016</t>
  </si>
  <si>
    <r>
      <t xml:space="preserve">2 </t>
    </r>
    <r>
      <rPr>
        <sz val="9"/>
        <rFont val="Verdana"/>
        <family val="2"/>
      </rPr>
      <t>Issued capital and reserves attributable to owners of Aegon N.V.</t>
    </r>
  </si>
  <si>
    <t>Issued capital and reserves attributable to owners</t>
  </si>
  <si>
    <t>Net income / (loss) attributable to owners of Aegon N.V.</t>
  </si>
  <si>
    <t>As at December 31, 2016</t>
  </si>
  <si>
    <t>Total unrealized gains and losses for the period recorded in the P&amp;L for instruments held at December 31, 2016 ³</t>
  </si>
  <si>
    <t>January 1, 2017</t>
  </si>
  <si>
    <t>Total estimated fair value December 31, 2016</t>
  </si>
  <si>
    <t>Carrying amount
December 31, 2016</t>
  </si>
  <si>
    <t>Owners of Aegon N.V.</t>
  </si>
  <si>
    <t>Life insurance</t>
  </si>
  <si>
    <t>Total premium income</t>
  </si>
  <si>
    <t>Total premiums paid to reinsurers</t>
  </si>
  <si>
    <t>Non-life Insurance premium income</t>
  </si>
  <si>
    <t>Non-life Insurance paid to reinsurers</t>
  </si>
  <si>
    <t xml:space="preserve"> Derivatives</t>
  </si>
  <si>
    <r>
      <t>Net asset value</t>
    </r>
    <r>
      <rPr>
        <vertAlign val="superscript"/>
        <sz val="9"/>
        <rFont val="Verdana"/>
        <family val="2"/>
      </rPr>
      <t xml:space="preserve"> 4</t>
    </r>
  </si>
  <si>
    <r>
      <rPr>
        <vertAlign val="superscript"/>
        <sz val="9"/>
        <rFont val="Verdana"/>
        <family val="2"/>
      </rPr>
      <t xml:space="preserve">4  </t>
    </r>
    <r>
      <rPr>
        <sz val="9"/>
        <rFont val="Verdana"/>
        <family val="2"/>
      </rPr>
      <t>Net asset value is considered the best approximation to the fair value of these financial instruments.</t>
    </r>
  </si>
  <si>
    <t>Cautionary note regarding non-IFRS-EU measures</t>
  </si>
  <si>
    <t>Aegon’s projected results are highly sensitive to complex mathematical models of financial markets, mortality, longevity, and other dynamic systems subject to shocks and unpredictable volatility. Should assumptions to these models later prove incorrect, or should errors in those models escape the controls in place to detect them, future performance will vary from projected results;</t>
  </si>
  <si>
    <t>Total other comprehensive income / (loss)  for the period</t>
  </si>
  <si>
    <t>Tier 2</t>
  </si>
  <si>
    <t>Tier 3</t>
  </si>
  <si>
    <t>Available 
own funds</t>
  </si>
  <si>
    <t>Tier 1 - unrestricted</t>
  </si>
  <si>
    <t>Tier 1 - restricted</t>
  </si>
  <si>
    <t>Sept. 30,</t>
  </si>
  <si>
    <t>Three months ended September 30, 2017</t>
  </si>
  <si>
    <t>Three months ended September 30, 2016</t>
  </si>
  <si>
    <t>September 30, 2017</t>
  </si>
  <si>
    <t>3Q 2016</t>
  </si>
  <si>
    <t>3Q 2017</t>
  </si>
  <si>
    <t>Nine months ended September 30, 2017</t>
  </si>
  <si>
    <t>Nine months ended September 30, 2016</t>
  </si>
  <si>
    <t>Shareholders' Equity</t>
  </si>
  <si>
    <t>non controlling interests</t>
  </si>
  <si>
    <t>IFRS adjustments for Other Equity Instruments and</t>
  </si>
  <si>
    <t>Group Equity</t>
  </si>
  <si>
    <t>Solvency II revaluations</t>
  </si>
  <si>
    <t>Excess of Assets over Liabilities</t>
  </si>
  <si>
    <t>Available own funds</t>
  </si>
  <si>
    <t>0.95% - 2.82% (1.34%)</t>
  </si>
  <si>
    <t>0.25% - 0.35% (0.27%)</t>
  </si>
  <si>
    <t xml:space="preserve"> Investments for account of policyholders</t>
  </si>
  <si>
    <t xml:space="preserve"> Investment contracts for account of policyholders</t>
  </si>
  <si>
    <t>Availability adjustments</t>
  </si>
  <si>
    <r>
      <t xml:space="preserve">1 </t>
    </r>
    <r>
      <rPr>
        <sz val="9"/>
        <rFont val="Verdana"/>
        <family val="2"/>
      </rPr>
      <t>For a breakdown of share capital please refer to note 19.</t>
    </r>
  </si>
  <si>
    <t>This document includes the following non-IFRS-EU financial measures: underlying earnings before tax, income tax and income before tax. These non-IFRS-EU measures are calculated by consolidating on a proportionate basis Aegon’s joint ventures and associated companies. The reconciliation of these measures to the most comparable IFRS-EU measure is provided in note 3 ‘Segment information’ of Aegon’s Condensed Consolidated Interim Financial Statements. Aegon believes that these non-IFRS-EU measures, together with the IFRS-EU information, provide meaningful supplemental information about the underlying operating results of Aegon’s business including insight into the financial measures that senior management uses in managing the business.</t>
  </si>
  <si>
    <t>The effects of declining creditworthiness of certain public sector securities and the resulting decline in the value of government exposure that Aegon holds;</t>
  </si>
  <si>
    <t>at, and for the nine months ended September 30, 2017.</t>
  </si>
  <si>
    <r>
      <rPr>
        <sz val="9"/>
        <rFont val="Verdana"/>
        <family val="2"/>
      </rPr>
      <t>Fungibility restrictions</t>
    </r>
    <r>
      <rPr>
        <vertAlign val="superscript"/>
        <sz val="9"/>
        <rFont val="Verdana"/>
        <family val="2"/>
      </rPr>
      <t xml:space="preserve"> 2</t>
    </r>
  </si>
  <si>
    <r>
      <rPr>
        <sz val="9"/>
        <rFont val="Verdana"/>
        <family val="2"/>
      </rPr>
      <t>Transferability restrictions</t>
    </r>
    <r>
      <rPr>
        <vertAlign val="superscript"/>
        <sz val="9"/>
        <rFont val="Verdana"/>
        <family val="2"/>
      </rPr>
      <t xml:space="preserve"> 3</t>
    </r>
  </si>
  <si>
    <r>
      <rPr>
        <vertAlign val="superscript"/>
        <sz val="9"/>
        <rFont val="Verdana"/>
        <family val="2"/>
      </rPr>
      <t>2</t>
    </r>
    <r>
      <rPr>
        <sz val="9"/>
        <rFont val="Verdana"/>
        <family val="2"/>
      </rPr>
      <t xml:space="preserve"> Amongst others, this contains the exclusion of Aegon Bank</t>
    </r>
  </si>
  <si>
    <r>
      <rPr>
        <vertAlign val="superscript"/>
        <sz val="9"/>
        <rFont val="Verdana"/>
        <family val="2"/>
      </rPr>
      <t>3</t>
    </r>
    <r>
      <rPr>
        <sz val="9"/>
        <rFont val="Verdana"/>
        <family val="2"/>
      </rPr>
      <t xml:space="preserve"> This includes the transferability restriction related to the new RBC CAL conversion methodology</t>
    </r>
  </si>
  <si>
    <t>IFRS-EU equity compared to Solvency II own funds</t>
  </si>
  <si>
    <r>
      <rPr>
        <vertAlign val="superscript"/>
        <sz val="9"/>
        <rFont val="Verdana"/>
        <family val="2"/>
      </rPr>
      <t xml:space="preserve">1 </t>
    </r>
    <r>
      <rPr>
        <sz val="9"/>
        <rFont val="Verdana"/>
        <family val="2"/>
      </rPr>
      <t>Premiums paid to reinsurers are recorded within Benefits and expenses in the income statement - refer to note 9 - Benefits and expenses.</t>
    </r>
  </si>
  <si>
    <t>Entities held for sale</t>
  </si>
  <si>
    <t>Total available own funds</t>
  </si>
  <si>
    <t>2016</t>
  </si>
  <si>
    <t>Income statement items: average rate 1 EUR = USD 1.1130 (2016: USD 1.1161).</t>
  </si>
  <si>
    <t>Income statement items: average rate 1 EUR = GBP 0.8722 (2016: GBP 0.8019).</t>
  </si>
  <si>
    <t>Balance sheet items: closing rate 1 EUR = USD 1.1822 (2016: USD 1.1238; year-end 2016: USD 1.0548).</t>
  </si>
  <si>
    <t>Balance sheet items: closing rate 1 EUR = GBP 0.8812 (2016: GBP 0.8651; year-end 2016: GBP 0.8536).</t>
  </si>
  <si>
    <t>As at September 30, 2017</t>
  </si>
  <si>
    <t>2017</t>
  </si>
  <si>
    <t>September 30, 2017 ¹</t>
  </si>
  <si>
    <t>December 31, 2016 ¹</t>
  </si>
  <si>
    <t>Carrying amount                        September 30, 2017</t>
  </si>
  <si>
    <t>Total estimated fair value   September 30, 2017</t>
  </si>
  <si>
    <t>Carrying amount September 30, 2017</t>
  </si>
  <si>
    <t>Total unrealized gains and losses for the period recorded in the P&amp;L for instruments held at September 30, 2017 ³</t>
  </si>
  <si>
    <t>Sept. 30, 2017</t>
  </si>
  <si>
    <t>Total comprehensive income / (loss) for 2017</t>
  </si>
  <si>
    <t>Total comprehensive income / (loss) for 2016</t>
  </si>
  <si>
    <r>
      <rPr>
        <vertAlign val="superscript"/>
        <sz val="9"/>
        <rFont val="Verdana"/>
        <family val="2"/>
      </rPr>
      <t xml:space="preserve">1 </t>
    </r>
    <r>
      <rPr>
        <sz val="9"/>
        <rFont val="Verdana"/>
        <family val="2"/>
      </rPr>
      <t>The own funds information is based on the revised method which was confirmed by DNB on August 8, 2017.</t>
    </r>
  </si>
  <si>
    <r>
      <rPr>
        <vertAlign val="superscript"/>
        <sz val="8"/>
        <rFont val="Verdana"/>
        <family val="2"/>
      </rPr>
      <t xml:space="preserve">1 </t>
    </r>
    <r>
      <rPr>
        <sz val="8"/>
        <rFont val="Verdana"/>
        <family val="2"/>
      </rPr>
      <t>The tiering information is based on the revised method which was confirmed by DNB on August 8, 2017.</t>
    </r>
  </si>
  <si>
    <t xml:space="preserve">  total assets is offset by the effect on total liabilities. Derivatives exclude derivatives for account of policyholders amounting to EUR 4 million.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</si>
</sst>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0&quot;_);_(@_)"/>
    <numFmt numFmtId="166" formatCode="_(* #,##0_);_(* \(#,##0\);_(* &quot; -&quot;_);_(@_)"/>
    <numFmt numFmtId="167" formatCode="_(* #,##0.00_);_(* \(#,##0.00\);_(* &quot; -&quot;_);_(@_)"/>
    <numFmt numFmtId="168" formatCode="#,##0.00000"/>
    <numFmt numFmtId="169" formatCode="_(* #,##0_);_(* \(#,##0\);_(* &quot;-&quot;??_);_(@_)"/>
    <numFmt numFmtId="170" formatCode="_(* #,##0.000_);_(* \(#,##0.000\);_(* &quot;-&quot;??_);_(@_)"/>
    <numFmt numFmtId="171" formatCode="#,##0.000;\-#,##0.000"/>
    <numFmt numFmtId="172" formatCode="_-* #,##0.00_-;_-* #,##0.00\-;_-* &quot;-&quot;??_-;_-@_-"/>
    <numFmt numFmtId="173" formatCode="_-&quot;$&quot;* #,##0.00_-;\-&quot;$&quot;* #,##0.00_-;_-&quot;$&quot;* &quot;-&quot;??_-;_-@_-"/>
    <numFmt numFmtId="174" formatCode="_-[$€-2]\ * #,##0.00_-;_-[$€-2]\ * #,##0.00\-;_-[$€-2]\ * &quot;-&quot;??_-"/>
    <numFmt numFmtId="175" formatCode="#,##0.0000;\-#,##0.0000"/>
    <numFmt numFmtId="176" formatCode="0.0%"/>
    <numFmt numFmtId="177" formatCode="0_);\(0\)"/>
    <numFmt numFmtId="178" formatCode="_-* #,##0_-;\-* #,##0_-;_-* &quot;-&quot;??_-;_-@_-"/>
    <numFmt numFmtId="179" formatCode="_(&quot;-&quot;_);_(&quot;-&quot;_);_(\ &quot;-&quot;_);_(@_)"/>
    <numFmt numFmtId="180" formatCode="_(* &quot;-&quot;_);_(* &quot;-&quot;_);_(* &quot;-&quot;_);_(@_)"/>
  </numFmts>
  <fonts count="123">
    <font>
      <sz val="10"/>
      <name val="Arial"/>
      <family val="0"/>
    </font>
    <font>
      <sz val="11"/>
      <color indexed="8"/>
      <name val="Calibri"/>
      <family val="2"/>
    </font>
    <font>
      <sz val="11"/>
      <name val="Times New Roman"/>
      <family val="1"/>
    </font>
    <font>
      <sz val="8"/>
      <name val="Tahoma"/>
      <family val="2"/>
    </font>
    <font>
      <b/>
      <sz val="8"/>
      <name val="Tahoma"/>
      <family val="2"/>
    </font>
    <font>
      <b/>
      <sz val="12"/>
      <name val="Arial"/>
      <family val="2"/>
    </font>
    <font>
      <sz val="8"/>
      <name val="Arial"/>
      <family val="2"/>
    </font>
    <font>
      <sz val="9"/>
      <name val="Arial"/>
      <family val="2"/>
    </font>
    <font>
      <b/>
      <sz val="9"/>
      <name val="Arial"/>
      <family val="2"/>
    </font>
    <font>
      <sz val="7"/>
      <name val="Arial"/>
      <family val="2"/>
    </font>
    <font>
      <b/>
      <sz val="7"/>
      <name val="Arial"/>
      <family val="2"/>
    </font>
    <font>
      <b/>
      <sz val="10"/>
      <name val="Arial"/>
      <family val="2"/>
    </font>
    <font>
      <sz val="9"/>
      <color indexed="9"/>
      <name val="Arial"/>
      <family val="2"/>
    </font>
    <font>
      <b/>
      <sz val="11"/>
      <color indexed="8"/>
      <name val="Calibri"/>
      <family val="2"/>
    </font>
    <font>
      <b/>
      <sz val="12"/>
      <name val="Verdana"/>
      <family val="2"/>
    </font>
    <font>
      <u val="single"/>
      <sz val="9"/>
      <name val="Verdana"/>
      <family val="2"/>
    </font>
    <font>
      <b/>
      <sz val="9"/>
      <color indexed="30"/>
      <name val="Verdana"/>
      <family val="2"/>
    </font>
    <font>
      <sz val="9"/>
      <name val="Verdana"/>
      <family val="2"/>
    </font>
    <font>
      <sz val="7"/>
      <name val="Verdana"/>
      <family val="2"/>
    </font>
    <font>
      <sz val="8"/>
      <name val="Verdana"/>
      <family val="2"/>
    </font>
    <font>
      <b/>
      <sz val="9"/>
      <name val="Verdana"/>
      <family val="2"/>
    </font>
    <font>
      <i/>
      <sz val="9"/>
      <name val="Verdana"/>
      <family val="2"/>
    </font>
    <font>
      <i/>
      <sz val="7"/>
      <name val="Verdana"/>
      <family val="2"/>
    </font>
    <font>
      <vertAlign val="superscript"/>
      <sz val="9"/>
      <name val="Verdana"/>
      <family val="2"/>
    </font>
    <font>
      <vertAlign val="superscript"/>
      <sz val="10"/>
      <name val="Verdana"/>
      <family val="2"/>
    </font>
    <font>
      <sz val="10"/>
      <name val="Verdana"/>
      <family val="2"/>
    </font>
    <font>
      <b/>
      <sz val="8"/>
      <name val="Verdana"/>
      <family val="2"/>
    </font>
    <font>
      <b/>
      <i/>
      <sz val="9"/>
      <name val="Verdana"/>
      <family val="2"/>
    </font>
    <font>
      <i/>
      <sz val="8"/>
      <name val="Verdana"/>
      <family val="2"/>
    </font>
    <font>
      <b/>
      <i/>
      <sz val="7"/>
      <name val="Verdana"/>
      <family val="2"/>
    </font>
    <font>
      <b/>
      <sz val="7"/>
      <name val="Verdana"/>
      <family val="2"/>
    </font>
    <font>
      <sz val="18"/>
      <color indexed="12"/>
      <name val="Trebuchet MS"/>
      <family val="2"/>
    </font>
    <font>
      <sz val="9"/>
      <name val="Trebuchet MS"/>
      <family val="2"/>
    </font>
    <font>
      <sz val="14"/>
      <color indexed="23"/>
      <name val="Trebuchet MS"/>
      <family val="2"/>
    </font>
    <font>
      <b/>
      <sz val="10"/>
      <color indexed="9"/>
      <name val="Arial"/>
      <family val="2"/>
    </font>
    <font>
      <sz val="11"/>
      <color indexed="9"/>
      <name val="Trebuchet MS"/>
      <family val="2"/>
    </font>
    <font>
      <sz val="10"/>
      <color indexed="9"/>
      <name val="Arial"/>
      <family val="2"/>
    </font>
    <font>
      <b/>
      <sz val="11"/>
      <color indexed="9"/>
      <name val="Trebuchet MS"/>
      <family val="2"/>
    </font>
    <font>
      <b/>
      <sz val="9"/>
      <color indexed="12"/>
      <name val="Trebuchet MS"/>
      <family val="2"/>
    </font>
    <font>
      <b/>
      <sz val="9"/>
      <name val="Trebuchet MS"/>
      <family val="2"/>
    </font>
    <font>
      <b/>
      <sz val="8.5"/>
      <color indexed="12"/>
      <name val="Trebuchet MS"/>
      <family val="2"/>
    </font>
    <font>
      <b/>
      <sz val="11"/>
      <name val="Trebuchet MS"/>
      <family val="2"/>
    </font>
    <font>
      <b/>
      <sz val="18"/>
      <color indexed="12"/>
      <name val="Verdana"/>
      <family val="2"/>
    </font>
    <font>
      <b/>
      <sz val="14"/>
      <color indexed="23"/>
      <name val="Verdana"/>
      <family val="2"/>
    </font>
    <font>
      <b/>
      <sz val="10"/>
      <color indexed="12"/>
      <name val="Verdana"/>
      <family val="2"/>
    </font>
    <font>
      <i/>
      <sz val="9"/>
      <name val="Arial"/>
      <family val="2"/>
    </font>
    <font>
      <b/>
      <i/>
      <sz val="9"/>
      <name val="Arial"/>
      <family val="2"/>
    </font>
    <font>
      <sz val="9"/>
      <color indexed="8"/>
      <name val="Arial"/>
      <family val="2"/>
    </font>
    <font>
      <b/>
      <sz val="9"/>
      <color indexed="8"/>
      <name val="Arial"/>
      <family val="2"/>
    </font>
    <font>
      <i/>
      <sz val="9"/>
      <color indexed="8"/>
      <name val="Verdana"/>
      <family val="2"/>
    </font>
    <font>
      <vertAlign val="superscript"/>
      <sz val="8"/>
      <name val="Verdana"/>
      <family val="2"/>
    </font>
    <font>
      <sz val="10.5"/>
      <name val="Verdana"/>
      <family val="2"/>
    </font>
    <font>
      <strike/>
      <sz val="9"/>
      <name val="Verdana"/>
      <family val="2"/>
    </font>
    <font>
      <b/>
      <vertAlign val="superscript"/>
      <sz val="9"/>
      <name val="Verdana"/>
      <family val="2"/>
    </font>
    <font>
      <sz val="11"/>
      <color indexed="9"/>
      <name val="Calibri"/>
      <family val="2"/>
    </font>
    <font>
      <sz val="11"/>
      <color indexed="10"/>
      <name val="Calibri"/>
      <family val="2"/>
    </font>
    <font>
      <sz val="11"/>
      <color indexed="20"/>
      <name val="Calibri"/>
      <family val="2"/>
    </font>
    <font>
      <sz val="11"/>
      <color indexed="62"/>
      <name val="Calibri"/>
      <family val="2"/>
    </font>
    <font>
      <b/>
      <sz val="11"/>
      <color indexed="51"/>
      <name val="Calibri"/>
      <family val="2"/>
    </font>
    <font>
      <b/>
      <sz val="11"/>
      <color indexed="52"/>
      <name val="Calibri"/>
      <family val="2"/>
    </font>
    <font>
      <b/>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Helv"/>
      <family val="2"/>
    </font>
    <font>
      <i/>
      <sz val="11"/>
      <color indexed="58"/>
      <name val="Calibri"/>
      <family val="2"/>
    </font>
    <font>
      <i/>
      <sz val="11"/>
      <color indexed="23"/>
      <name val="Calibri"/>
      <family val="2"/>
    </font>
    <font>
      <sz val="11"/>
      <color indexed="38"/>
      <name val="Calibri"/>
      <family val="2"/>
    </font>
    <font>
      <sz val="11"/>
      <color indexed="17"/>
      <name val="Calibri"/>
      <family val="2"/>
    </font>
    <font>
      <b/>
      <sz val="15"/>
      <color indexed="53"/>
      <name val="Calibri"/>
      <family val="2"/>
    </font>
    <font>
      <b/>
      <sz val="13"/>
      <color indexed="53"/>
      <name val="Calibri"/>
      <family val="2"/>
    </font>
    <font>
      <b/>
      <sz val="11"/>
      <color indexed="53"/>
      <name val="Calibri"/>
      <family val="2"/>
    </font>
    <font>
      <sz val="11"/>
      <color indexed="52"/>
      <name val="Calibri"/>
      <family val="2"/>
    </font>
    <font>
      <u val="single"/>
      <sz val="10"/>
      <name val="Arial"/>
      <family val="2"/>
    </font>
    <font>
      <sz val="11"/>
      <color indexed="59"/>
      <name val="Calibri"/>
      <family val="2"/>
    </font>
    <font>
      <b/>
      <sz val="11"/>
      <color indexed="63"/>
      <name val="Calibri"/>
      <family val="2"/>
    </font>
    <font>
      <sz val="11"/>
      <color indexed="51"/>
      <name val="Calibri"/>
      <family val="2"/>
    </font>
    <font>
      <sz val="11"/>
      <color indexed="49"/>
      <name val="Calibri"/>
      <family val="2"/>
    </font>
    <font>
      <sz val="11"/>
      <color indexed="60"/>
      <name val="Calibri"/>
      <family val="2"/>
    </font>
    <font>
      <sz val="8"/>
      <name val="Trebuchet MS"/>
      <family val="2"/>
    </font>
    <font>
      <b/>
      <sz val="11"/>
      <color indexed="60"/>
      <name val="Calibri"/>
      <family val="2"/>
    </font>
    <font>
      <i/>
      <sz val="10"/>
      <color indexed="10"/>
      <name val="Arial"/>
      <family val="2"/>
    </font>
    <font>
      <sz val="9"/>
      <name val="Times New Roman"/>
      <family val="1"/>
    </font>
    <font>
      <sz val="12"/>
      <name val="Arial"/>
      <family val="2"/>
    </font>
    <font>
      <u val="single"/>
      <sz val="8"/>
      <name val="Times New Roman"/>
      <family val="1"/>
    </font>
    <font>
      <sz val="12"/>
      <name val="Helv"/>
      <family val="0"/>
    </font>
    <font>
      <b/>
      <sz val="18"/>
      <color indexed="53"/>
      <name val="Cambria"/>
      <family val="2"/>
    </font>
    <font>
      <sz val="10"/>
      <color indexed="8"/>
      <name val="Arial"/>
      <family val="2"/>
    </font>
    <font>
      <sz val="11"/>
      <color indexed="37"/>
      <name val="Calibri"/>
      <family val="2"/>
    </font>
    <font>
      <b/>
      <u val="single"/>
      <sz val="9"/>
      <name val="Verdana"/>
      <family val="2"/>
    </font>
    <font>
      <sz val="10"/>
      <color indexed="8"/>
      <name val="Verdana"/>
      <family val="2"/>
    </font>
    <font>
      <b/>
      <sz val="14"/>
      <color indexed="8"/>
      <name val="Calibri"/>
      <family val="2"/>
    </font>
    <font>
      <sz val="9"/>
      <color indexed="8"/>
      <name val="Verdana"/>
      <family val="2"/>
    </font>
    <font>
      <b/>
      <sz val="9"/>
      <color indexed="8"/>
      <name val="Verdana"/>
      <family val="2"/>
    </font>
    <font>
      <sz val="9"/>
      <color indexed="12"/>
      <name val="Verdana"/>
      <family val="2"/>
    </font>
    <font>
      <sz val="11"/>
      <name val="Calibri"/>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Verdana"/>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theme="1"/>
      <name val="Calibri"/>
      <family val="2"/>
    </font>
    <font>
      <i/>
      <sz val="9"/>
      <color theme="1"/>
      <name val="Verdana"/>
      <family val="2"/>
    </font>
    <font>
      <sz val="9"/>
      <color theme="1"/>
      <name val="Verdana"/>
      <family val="2"/>
    </font>
    <font>
      <b/>
      <sz val="9"/>
      <color theme="1"/>
      <name val="Verdana"/>
      <family val="2"/>
    </font>
    <font>
      <sz val="9"/>
      <color rgb="FF0000FF"/>
      <name val="Verdana"/>
      <family val="2"/>
    </font>
    <font>
      <b/>
      <sz val="8"/>
      <name val="Arial"/>
      <family val="2"/>
    </font>
  </fonts>
  <fills count="7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48"/>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5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20"/>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indexed="58"/>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indexed="22"/>
        <bgColor indexed="64"/>
      </patternFill>
    </fill>
    <fill>
      <patternFill patternType="solid">
        <fgColor rgb="FFA5A5A5"/>
        <bgColor indexed="64"/>
      </patternFill>
    </fill>
    <fill>
      <patternFill patternType="solid">
        <fgColor indexed="56"/>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1"/>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rgb="FFEBEBEB"/>
        <bgColor indexed="64"/>
      </patternFill>
    </fill>
    <fill>
      <patternFill patternType="solid">
        <fgColor indexed="8"/>
        <bgColor indexed="64"/>
      </patternFill>
    </fill>
    <fill>
      <patternFill patternType="solid">
        <fgColor indexed="17"/>
        <bgColor indexed="64"/>
      </patternFill>
    </fill>
    <fill>
      <patternFill patternType="solid">
        <fgColor indexed="44"/>
        <bgColor indexed="64"/>
      </patternFill>
    </fill>
    <fill>
      <patternFill patternType="solid">
        <fgColor indexed="14"/>
        <bgColor indexed="64"/>
      </patternFill>
    </fill>
    <fill>
      <patternFill patternType="solid">
        <fgColor indexed="50"/>
        <bgColor indexed="64"/>
      </patternFill>
    </fill>
    <fill>
      <patternFill patternType="solid">
        <fgColor indexed="15"/>
        <bgColor indexed="64"/>
      </patternFill>
    </fill>
    <fill>
      <patternFill patternType="solid">
        <fgColor indexed="12"/>
        <bgColor indexed="64"/>
      </patternFill>
    </fill>
    <fill>
      <patternFill patternType="solid">
        <fgColor rgb="FFFFFF00"/>
        <bgColor indexed="64"/>
      </patternFill>
    </fill>
    <fill>
      <patternFill patternType="solid">
        <fgColor rgb="FFFFC000"/>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58"/>
      </left>
      <right style="thin">
        <color indexed="58"/>
      </right>
      <top style="thin">
        <color indexed="58"/>
      </top>
      <bottom style="thin">
        <color indexed="58"/>
      </bottom>
    </border>
    <border>
      <left style="double">
        <color rgb="FF3F3F3F"/>
      </left>
      <right style="double">
        <color rgb="FF3F3F3F"/>
      </right>
      <top style="double">
        <color rgb="FF3F3F3F"/>
      </top>
      <bottom style="double">
        <color rgb="FF3F3F3F"/>
      </bottom>
    </border>
    <border>
      <left style="double">
        <color indexed="60"/>
      </left>
      <right style="double">
        <color indexed="60"/>
      </right>
      <top style="double">
        <color indexed="60"/>
      </top>
      <bottom style="double">
        <color indexed="60"/>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right/>
      <top/>
      <bottom style="thick">
        <color theme="4"/>
      </bottom>
    </border>
    <border>
      <left/>
      <right/>
      <top/>
      <bottom style="thick">
        <color indexed="57"/>
      </bottom>
    </border>
    <border>
      <left/>
      <right/>
      <top/>
      <bottom style="thick">
        <color theme="4" tint="0.49998000264167786"/>
      </bottom>
    </border>
    <border>
      <left/>
      <right/>
      <top/>
      <bottom style="medium">
        <color theme="4" tint="0.39998000860214233"/>
      </bottom>
    </border>
    <border>
      <left/>
      <right/>
      <top/>
      <bottom style="medium">
        <color indexed="57"/>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double">
        <color rgb="FFFF8001"/>
      </bottom>
    </border>
    <border>
      <left/>
      <right/>
      <top/>
      <bottom style="double">
        <color indexed="51"/>
      </bottom>
    </border>
    <border>
      <left style="thin">
        <color rgb="FFB2B2B2"/>
      </left>
      <right style="thin">
        <color rgb="FFB2B2B2"/>
      </right>
      <top style="thin">
        <color rgb="FFB2B2B2"/>
      </top>
      <bottom style="thin">
        <color rgb="FFB2B2B2"/>
      </bottom>
    </border>
    <border>
      <left style="thin">
        <color indexed="56"/>
      </left>
      <right style="thin">
        <color indexed="56"/>
      </right>
      <top style="thin">
        <color indexed="56"/>
      </top>
      <bottom style="thin">
        <color indexed="56"/>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0"/>
      </left>
      <right style="thin">
        <color indexed="60"/>
      </right>
      <top style="thin">
        <color indexed="60"/>
      </top>
      <bottom style="thin">
        <color indexed="60"/>
      </bottom>
    </border>
    <border>
      <left/>
      <right/>
      <top/>
      <bottom style="thin"/>
    </border>
    <border>
      <left style="thin"/>
      <right style="thin"/>
      <top/>
      <bottom/>
    </border>
    <border>
      <left style="thin"/>
      <right/>
      <top style="thin"/>
      <bottom/>
    </border>
    <border>
      <left/>
      <right/>
      <top style="thin">
        <color theme="4"/>
      </top>
      <bottom style="double">
        <color theme="4"/>
      </bottom>
    </border>
    <border>
      <left/>
      <right/>
      <top style="thin">
        <color indexed="57"/>
      </top>
      <bottom style="double">
        <color indexed="57"/>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
      <left style="medium"/>
      <right style="medium"/>
      <top style="thin"/>
      <bottom style="thin"/>
    </border>
    <border>
      <left style="medium"/>
      <right style="medium"/>
      <top style="thin"/>
      <bottom style="medium"/>
    </border>
    <border>
      <left style="medium"/>
      <right style="medium"/>
      <top style="medium"/>
      <bottom style="thin"/>
    </border>
    <border>
      <left/>
      <right/>
      <top style="thin">
        <color indexed="44"/>
      </top>
      <bottom/>
    </border>
    <border>
      <left/>
      <right style="thin">
        <color indexed="44"/>
      </right>
      <top style="thin">
        <color indexed="44"/>
      </top>
      <bottom/>
    </border>
    <border>
      <left style="thin">
        <color indexed="44"/>
      </left>
      <right/>
      <top style="thin">
        <color indexed="44"/>
      </top>
      <bottom/>
    </border>
    <border>
      <left style="thin">
        <color indexed="44"/>
      </left>
      <right/>
      <top/>
      <bottom/>
    </border>
    <border>
      <left/>
      <right style="thin">
        <color indexed="44"/>
      </right>
      <top/>
      <bottom/>
    </border>
    <border>
      <left style="thin">
        <color indexed="44"/>
      </left>
      <right/>
      <top/>
      <bottom style="dotted">
        <color indexed="44"/>
      </bottom>
    </border>
    <border>
      <left/>
      <right/>
      <top/>
      <bottom style="dotted">
        <color indexed="44"/>
      </bottom>
    </border>
    <border>
      <left/>
      <right style="thin">
        <color indexed="44"/>
      </right>
      <top/>
      <bottom style="dotted">
        <color indexed="44"/>
      </bottom>
    </border>
    <border>
      <left style="thin">
        <color indexed="44"/>
      </left>
      <right/>
      <top/>
      <bottom style="thin">
        <color indexed="44"/>
      </bottom>
    </border>
    <border>
      <left/>
      <right/>
      <top/>
      <bottom style="thin">
        <color indexed="44"/>
      </bottom>
    </border>
    <border>
      <left/>
      <right style="thin">
        <color indexed="44"/>
      </right>
      <top/>
      <bottom style="thin">
        <color indexed="44"/>
      </bottom>
    </border>
    <border>
      <left style="thin">
        <color indexed="44"/>
      </left>
      <right/>
      <top style="thin">
        <color indexed="44"/>
      </top>
      <bottom style="thin">
        <color indexed="44"/>
      </bottom>
    </border>
    <border>
      <left/>
      <right/>
      <top style="thin">
        <color indexed="44"/>
      </top>
      <bottom style="thin">
        <color indexed="44"/>
      </bottom>
    </border>
    <border>
      <left/>
      <right style="thin">
        <color indexed="44"/>
      </right>
      <top style="thin">
        <color indexed="44"/>
      </top>
      <bottom style="thin">
        <color indexed="44"/>
      </bottom>
    </border>
    <border>
      <left style="thin">
        <color indexed="44"/>
      </left>
      <right/>
      <top style="dotted">
        <color indexed="44"/>
      </top>
      <bottom style="thin">
        <color indexed="44"/>
      </bottom>
    </border>
    <border>
      <left/>
      <right/>
      <top style="dotted">
        <color indexed="44"/>
      </top>
      <bottom style="thin">
        <color indexed="44"/>
      </bottom>
    </border>
    <border>
      <left/>
      <right style="thin">
        <color indexed="44"/>
      </right>
      <top style="dotted">
        <color indexed="44"/>
      </top>
      <bottom style="thin">
        <color indexed="44"/>
      </bottom>
    </border>
    <border>
      <left style="thin">
        <color indexed="44"/>
      </left>
      <right style="thin">
        <color indexed="44"/>
      </right>
      <top/>
      <bottom/>
    </border>
    <border>
      <left style="thin">
        <color indexed="44"/>
      </left>
      <right style="thin">
        <color indexed="44"/>
      </right>
      <top/>
      <bottom style="dotted">
        <color indexed="44"/>
      </bottom>
    </border>
    <border>
      <left style="thin">
        <color indexed="44"/>
      </left>
      <right style="thin">
        <color indexed="44"/>
      </right>
      <top style="dotted">
        <color indexed="44"/>
      </top>
      <bottom style="thin">
        <color indexed="44"/>
      </bottom>
    </border>
    <border>
      <left style="thin">
        <color indexed="44"/>
      </left>
      <right style="thin">
        <color indexed="44"/>
      </right>
      <top style="thin">
        <color indexed="44"/>
      </top>
      <bottom/>
    </border>
    <border>
      <left style="thin">
        <color indexed="44"/>
      </left>
      <right style="thin">
        <color indexed="44"/>
      </right>
      <top style="thin">
        <color indexed="44"/>
      </top>
      <bottom style="thin">
        <color indexed="44"/>
      </bottom>
    </border>
    <border>
      <left style="thin">
        <color rgb="FF99CCFF"/>
      </left>
      <right/>
      <top/>
      <bottom/>
    </border>
    <border>
      <left/>
      <right style="thin">
        <color rgb="FF99CCFF"/>
      </right>
      <top/>
      <bottom/>
    </border>
    <border>
      <left style="thin">
        <color rgb="FF99CCFF"/>
      </left>
      <right/>
      <top style="dotted">
        <color indexed="44"/>
      </top>
      <bottom/>
    </border>
    <border>
      <left/>
      <right/>
      <top style="dotted">
        <color indexed="44"/>
      </top>
      <bottom/>
    </border>
    <border>
      <left/>
      <right style="thin">
        <color indexed="44"/>
      </right>
      <top style="dotted">
        <color indexed="44"/>
      </top>
      <bottom/>
    </border>
    <border>
      <left/>
      <right style="thin">
        <color rgb="FF99CCFF"/>
      </right>
      <top style="dotted">
        <color indexed="44"/>
      </top>
      <bottom/>
    </border>
    <border>
      <left/>
      <right/>
      <top style="thin"/>
      <bottom style="thin"/>
    </border>
    <border>
      <left/>
      <right/>
      <top/>
      <bottom style="double"/>
    </border>
    <border>
      <left style="thin"/>
      <right style="thin"/>
      <top style="thin"/>
      <bottom/>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indexed="44"/>
      </left>
      <right style="thin">
        <color indexed="44"/>
      </right>
      <top/>
      <bottom style="thin">
        <color indexed="44"/>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thin">
        <color rgb="FF000000"/>
      </left>
      <right style="thin">
        <color rgb="FF000000"/>
      </right>
      <top style="thin">
        <color rgb="FF000000"/>
      </top>
      <bottom/>
    </border>
    <border>
      <left style="thin">
        <color rgb="FF000000"/>
      </left>
      <right style="thin">
        <color rgb="FF000000"/>
      </right>
      <top style="medium">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99CCFF"/>
      </left>
      <right/>
      <top/>
      <bottom style="dashed">
        <color rgb="FF99CCFF"/>
      </bottom>
    </border>
    <border>
      <left/>
      <right/>
      <top/>
      <bottom style="dashed">
        <color rgb="FF99CCFF"/>
      </bottom>
    </border>
    <border>
      <left/>
      <right/>
      <top style="dotted">
        <color rgb="FF99CCFF"/>
      </top>
      <bottom style="thin">
        <color rgb="FF99CCFF"/>
      </bottom>
    </border>
    <border>
      <left style="thin">
        <color indexed="44"/>
      </left>
      <right/>
      <top style="dotted">
        <color indexed="44"/>
      </top>
      <bottom/>
    </border>
    <border>
      <left style="thin">
        <color rgb="FF99CCFF"/>
      </left>
      <right/>
      <top style="thin">
        <color rgb="FF99CCFF"/>
      </top>
      <bottom/>
    </border>
    <border>
      <left/>
      <right/>
      <top/>
      <bottom style="thin">
        <color rgb="FF99CCFF"/>
      </bottom>
    </border>
    <border>
      <left/>
      <right style="thin">
        <color rgb="FF99CCFF"/>
      </right>
      <top/>
      <bottom style="thin">
        <color rgb="FF99CCFF"/>
      </bottom>
    </border>
    <border>
      <left/>
      <right/>
      <top style="thin">
        <color rgb="FF99CCFF"/>
      </top>
      <bottom/>
    </border>
    <border>
      <left/>
      <right style="thin">
        <color rgb="FF99CCFF"/>
      </right>
      <top style="thin">
        <color rgb="FF99CCFF"/>
      </top>
      <bottom/>
    </border>
    <border>
      <left style="thin">
        <color rgb="FF99CCFF"/>
      </left>
      <right/>
      <top/>
      <bottom style="thin">
        <color rgb="FF99CCFF"/>
      </bottom>
    </border>
    <border>
      <left style="thin">
        <color rgb="FF99CCFF"/>
      </left>
      <right/>
      <top style="dotted">
        <color rgb="FF99CCFF"/>
      </top>
      <bottom style="thin">
        <color rgb="FF99CCFF"/>
      </bottom>
    </border>
    <border>
      <left/>
      <right style="thin">
        <color rgb="FF99CCFF"/>
      </right>
      <top style="dotted">
        <color rgb="FF99CCFF"/>
      </top>
      <bottom style="thin">
        <color rgb="FF99CCFF"/>
      </bottom>
    </border>
  </borders>
  <cellStyleXfs count="14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9" fillId="0" borderId="0">
      <alignment vertical="top"/>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98" fillId="8"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98" fillId="10"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98" fillId="11" borderId="0" applyNumberFormat="0" applyBorder="0" applyAlignment="0" applyProtection="0"/>
    <xf numFmtId="0" fontId="1" fillId="12" borderId="0" applyNumberFormat="0" applyBorder="0" applyAlignment="0" applyProtection="0"/>
    <xf numFmtId="0" fontId="1" fillId="4" borderId="0" applyNumberFormat="0" applyBorder="0" applyAlignment="0" applyProtection="0"/>
    <xf numFmtId="0" fontId="98" fillId="13"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98" fillId="14"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98" fillId="1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98" fillId="21"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98"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8" fillId="23" borderId="0" applyNumberFormat="0" applyBorder="0" applyAlignment="0" applyProtection="0"/>
    <xf numFmtId="0" fontId="1" fillId="24" borderId="0" applyNumberFormat="0" applyBorder="0" applyAlignment="0" applyProtection="0"/>
    <xf numFmtId="0" fontId="1" fillId="19" borderId="0" applyNumberFormat="0" applyBorder="0" applyAlignment="0" applyProtection="0"/>
    <xf numFmtId="0" fontId="98" fillId="25"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98" fillId="26"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98" fillId="27" borderId="0" applyNumberFormat="0" applyBorder="0" applyAlignment="0" applyProtection="0"/>
    <xf numFmtId="0" fontId="1" fillId="7" borderId="0" applyNumberFormat="0" applyBorder="0" applyAlignment="0" applyProtection="0"/>
    <xf numFmtId="0" fontId="1" fillId="20" borderId="0" applyNumberFormat="0" applyBorder="0" applyAlignment="0" applyProtection="0"/>
    <xf numFmtId="0" fontId="54" fillId="28"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99" fillId="32" borderId="0" applyNumberFormat="0" applyBorder="0" applyAlignment="0" applyProtection="0"/>
    <xf numFmtId="0" fontId="54" fillId="15" borderId="0" applyNumberFormat="0" applyBorder="0" applyAlignment="0" applyProtection="0"/>
    <xf numFmtId="0" fontId="54" fillId="28" borderId="0" applyNumberFormat="0" applyBorder="0" applyAlignment="0" applyProtection="0"/>
    <xf numFmtId="0" fontId="99" fillId="33"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99" fillId="34" borderId="0" applyNumberFormat="0" applyBorder="0" applyAlignment="0" applyProtection="0"/>
    <xf numFmtId="0" fontId="54" fillId="24" borderId="0" applyNumberFormat="0" applyBorder="0" applyAlignment="0" applyProtection="0"/>
    <xf numFmtId="0" fontId="54" fillId="19" borderId="0" applyNumberFormat="0" applyBorder="0" applyAlignment="0" applyProtection="0"/>
    <xf numFmtId="0" fontId="99" fillId="35" borderId="0" applyNumberFormat="0" applyBorder="0" applyAlignment="0" applyProtection="0"/>
    <xf numFmtId="0" fontId="54" fillId="9" borderId="0" applyNumberFormat="0" applyBorder="0" applyAlignment="0" applyProtection="0"/>
    <xf numFmtId="0" fontId="54" fillId="29" borderId="0" applyNumberFormat="0" applyBorder="0" applyAlignment="0" applyProtection="0"/>
    <xf numFmtId="0" fontId="99" fillId="36" borderId="0" applyNumberFormat="0" applyBorder="0" applyAlignment="0" applyProtection="0"/>
    <xf numFmtId="0" fontId="54" fillId="15" borderId="0" applyNumberFormat="0" applyBorder="0" applyAlignment="0" applyProtection="0"/>
    <xf numFmtId="0" fontId="54" fillId="30" borderId="0" applyNumberFormat="0" applyBorder="0" applyAlignment="0" applyProtection="0"/>
    <xf numFmtId="0" fontId="99" fillId="37" borderId="0" applyNumberFormat="0" applyBorder="0" applyAlignment="0" applyProtection="0"/>
    <xf numFmtId="0" fontId="54" fillId="7" borderId="0" applyNumberFormat="0" applyBorder="0" applyAlignment="0" applyProtection="0"/>
    <xf numFmtId="0" fontId="54" fillId="31" borderId="0" applyNumberFormat="0" applyBorder="0" applyAlignment="0" applyProtection="0"/>
    <xf numFmtId="0" fontId="99" fillId="38" borderId="0" applyNumberFormat="0" applyBorder="0" applyAlignment="0" applyProtection="0"/>
    <xf numFmtId="0" fontId="54" fillId="15" borderId="0" applyNumberFormat="0" applyBorder="0" applyAlignment="0" applyProtection="0"/>
    <xf numFmtId="0" fontId="54" fillId="39" borderId="0" applyNumberFormat="0" applyBorder="0" applyAlignment="0" applyProtection="0"/>
    <xf numFmtId="0" fontId="99" fillId="40" borderId="0" applyNumberFormat="0" applyBorder="0" applyAlignment="0" applyProtection="0"/>
    <xf numFmtId="0" fontId="54" fillId="24" borderId="0" applyNumberFormat="0" applyBorder="0" applyAlignment="0" applyProtection="0"/>
    <xf numFmtId="0" fontId="54" fillId="41" borderId="0" applyNumberFormat="0" applyBorder="0" applyAlignment="0" applyProtection="0"/>
    <xf numFmtId="0" fontId="99" fillId="42" borderId="0" applyNumberFormat="0" applyBorder="0" applyAlignment="0" applyProtection="0"/>
    <xf numFmtId="0" fontId="54" fillId="24" borderId="0" applyNumberFormat="0" applyBorder="0" applyAlignment="0" applyProtection="0"/>
    <xf numFmtId="0" fontId="54" fillId="15" borderId="0" applyNumberFormat="0" applyBorder="0" applyAlignment="0" applyProtection="0"/>
    <xf numFmtId="0" fontId="99" fillId="43" borderId="0" applyNumberFormat="0" applyBorder="0" applyAlignment="0" applyProtection="0"/>
    <xf numFmtId="0" fontId="54" fillId="44" borderId="0" applyNumberFormat="0" applyBorder="0" applyAlignment="0" applyProtection="0"/>
    <xf numFmtId="0" fontId="54" fillId="29" borderId="0" applyNumberFormat="0" applyBorder="0" applyAlignment="0" applyProtection="0"/>
    <xf numFmtId="0" fontId="99" fillId="45" borderId="0" applyNumberFormat="0" applyBorder="0" applyAlignment="0" applyProtection="0"/>
    <xf numFmtId="0" fontId="54" fillId="15" borderId="0" applyNumberFormat="0" applyBorder="0" applyAlignment="0" applyProtection="0"/>
    <xf numFmtId="0" fontId="54" fillId="30" borderId="0" applyNumberFormat="0" applyBorder="0" applyAlignment="0" applyProtection="0"/>
    <xf numFmtId="0" fontId="99" fillId="46" borderId="0" applyNumberFormat="0" applyBorder="0" applyAlignment="0" applyProtection="0"/>
    <xf numFmtId="0" fontId="54" fillId="20" borderId="0" applyNumberFormat="0" applyBorder="0" applyAlignment="0" applyProtection="0"/>
    <xf numFmtId="0" fontId="54" fillId="47" borderId="0" applyNumberFormat="0" applyBorder="0" applyAlignment="0" applyProtection="0"/>
    <xf numFmtId="0" fontId="100" fillId="48" borderId="0" applyNumberFormat="0" applyBorder="0" applyAlignment="0" applyProtection="0"/>
    <xf numFmtId="0" fontId="55" fillId="3" borderId="0" applyNumberFormat="0" applyBorder="0" applyAlignment="0" applyProtection="0"/>
    <xf numFmtId="0" fontId="56" fillId="3" borderId="0" applyNumberFormat="0" applyBorder="0" applyAlignment="0" applyProtection="0"/>
    <xf numFmtId="0" fontId="57" fillId="7" borderId="1" applyNumberFormat="0" applyAlignment="0" applyProtection="0"/>
    <xf numFmtId="0" fontId="57" fillId="7" borderId="1" applyNumberFormat="0" applyAlignment="0" applyProtection="0"/>
    <xf numFmtId="0" fontId="57" fillId="7" borderId="1" applyNumberFormat="0" applyAlignment="0" applyProtection="0"/>
    <xf numFmtId="0" fontId="57" fillId="7" borderId="1" applyNumberFormat="0" applyAlignment="0" applyProtection="0"/>
    <xf numFmtId="0" fontId="57" fillId="7" borderId="1" applyNumberFormat="0" applyAlignment="0" applyProtection="0"/>
    <xf numFmtId="0" fontId="101" fillId="49" borderId="2" applyNumberFormat="0" applyAlignment="0" applyProtection="0"/>
    <xf numFmtId="0" fontId="58" fillId="50" borderId="3" applyNumberFormat="0" applyAlignment="0" applyProtection="0"/>
    <xf numFmtId="0" fontId="58" fillId="50" borderId="3" applyNumberFormat="0" applyAlignment="0" applyProtection="0"/>
    <xf numFmtId="0" fontId="58" fillId="50" borderId="3" applyNumberFormat="0" applyAlignment="0" applyProtection="0"/>
    <xf numFmtId="0" fontId="58" fillId="50" borderId="3" applyNumberFormat="0" applyAlignment="0" applyProtection="0"/>
    <xf numFmtId="0" fontId="58" fillId="50" borderId="3" applyNumberFormat="0" applyAlignment="0" applyProtection="0"/>
    <xf numFmtId="0" fontId="59" fillId="51" borderId="1" applyNumberFormat="0" applyAlignment="0" applyProtection="0"/>
    <xf numFmtId="0" fontId="59" fillId="51" borderId="1" applyNumberFormat="0" applyAlignment="0" applyProtection="0"/>
    <xf numFmtId="0" fontId="59" fillId="51" borderId="1" applyNumberFormat="0" applyAlignment="0" applyProtection="0"/>
    <xf numFmtId="0" fontId="102" fillId="52" borderId="4" applyNumberFormat="0" applyAlignment="0" applyProtection="0"/>
    <xf numFmtId="0" fontId="60" fillId="53" borderId="5" applyNumberFormat="0" applyAlignment="0" applyProtection="0"/>
    <xf numFmtId="0" fontId="60" fillId="54" borderId="6" applyNumberFormat="0" applyAlignment="0" applyProtection="0"/>
    <xf numFmtId="0" fontId="61" fillId="0" borderId="0" applyNumberFormat="0" applyFill="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0" borderId="9" applyNumberFormat="0" applyFill="0" applyAlignment="0" applyProtection="0"/>
    <xf numFmtId="0" fontId="64" fillId="0" borderId="0" applyNumberFormat="0" applyFill="0" applyBorder="0" applyAlignment="0" applyProtection="0"/>
    <xf numFmtId="0" fontId="11" fillId="0" borderId="10">
      <alignment horizontal="left" wrapText="1"/>
      <protection/>
    </xf>
    <xf numFmtId="0" fontId="11" fillId="0" borderId="10">
      <alignment horizontal="left" wrapText="1"/>
      <protection/>
    </xf>
    <xf numFmtId="0" fontId="11" fillId="0" borderId="10">
      <alignment horizontal="left" wrapText="1"/>
      <protection/>
    </xf>
    <xf numFmtId="0" fontId="11" fillId="0" borderId="10">
      <alignment horizontal="left" wrapText="1"/>
      <protection/>
    </xf>
    <xf numFmtId="43" fontId="0" fillId="0" borderId="0" applyFont="0" applyFill="0" applyBorder="0" applyAlignment="0" applyProtection="0"/>
    <xf numFmtId="41" fontId="0" fillId="0" borderId="0" applyFont="0" applyFill="0" applyBorder="0" applyAlignment="0" applyProtection="0"/>
    <xf numFmtId="43" fontId="98" fillId="0" borderId="0" applyFont="0" applyFill="0" applyBorder="0" applyAlignment="0" applyProtection="0"/>
    <xf numFmtId="43" fontId="103" fillId="0" borderId="0" applyFont="0" applyFill="0" applyBorder="0" applyAlignment="0" applyProtection="0"/>
    <xf numFmtId="43" fontId="98"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164" fontId="0" fillId="0" borderId="0" applyFont="0" applyFill="0" applyBorder="0" applyAlignment="0" applyProtection="0"/>
    <xf numFmtId="43" fontId="98" fillId="0" borderId="0" applyFont="0" applyFill="0" applyBorder="0" applyAlignment="0" applyProtection="0"/>
    <xf numFmtId="43" fontId="10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43" fontId="1" fillId="0" borderId="0" applyFont="0" applyFill="0" applyBorder="0" applyAlignment="0" applyProtection="0"/>
    <xf numFmtId="43" fontId="9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98"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43" fontId="98" fillId="0" borderId="0" applyFont="0" applyFill="0" applyBorder="0" applyAlignment="0" applyProtection="0"/>
    <xf numFmtId="43" fontId="1"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03"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0" fillId="54" borderId="6" applyNumberFormat="0" applyAlignment="0" applyProtection="0"/>
    <xf numFmtId="0" fontId="65" fillId="0" borderId="0">
      <alignment/>
      <protection/>
    </xf>
    <xf numFmtId="173"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0" fontId="104"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105" fillId="55" borderId="0" applyNumberFormat="0" applyBorder="0" applyAlignment="0" applyProtection="0"/>
    <xf numFmtId="0" fontId="68" fillId="4" borderId="0" applyNumberFormat="0" applyBorder="0" applyAlignment="0" applyProtection="0"/>
    <xf numFmtId="0" fontId="69" fillId="4" borderId="0" applyNumberFormat="0" applyBorder="0" applyAlignment="0" applyProtection="0"/>
    <xf numFmtId="0" fontId="106" fillId="0" borderId="11" applyNumberFormat="0" applyFill="0" applyAlignment="0" applyProtection="0"/>
    <xf numFmtId="0" fontId="70" fillId="0" borderId="12" applyNumberFormat="0" applyFill="0" applyAlignment="0" applyProtection="0"/>
    <xf numFmtId="0" fontId="62" fillId="0" borderId="7" applyNumberFormat="0" applyFill="0" applyAlignment="0" applyProtection="0"/>
    <xf numFmtId="0" fontId="107" fillId="0" borderId="13" applyNumberFormat="0" applyFill="0" applyAlignment="0" applyProtection="0"/>
    <xf numFmtId="0" fontId="71" fillId="0" borderId="12" applyNumberFormat="0" applyFill="0" applyAlignment="0" applyProtection="0"/>
    <xf numFmtId="0" fontId="63" fillId="0" borderId="8" applyNumberFormat="0" applyFill="0" applyAlignment="0" applyProtection="0"/>
    <xf numFmtId="0" fontId="108" fillId="0" borderId="14"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64" fillId="0" borderId="9" applyNumberFormat="0" applyFill="0" applyAlignment="0" applyProtection="0"/>
    <xf numFmtId="0" fontId="108" fillId="0" borderId="0" applyNumberFormat="0" applyFill="0" applyBorder="0" applyAlignment="0" applyProtection="0"/>
    <xf numFmtId="0" fontId="72" fillId="0" borderId="0" applyNumberFormat="0" applyFill="0" applyBorder="0" applyAlignment="0" applyProtection="0"/>
    <xf numFmtId="0" fontId="64" fillId="0" borderId="0" applyNumberFormat="0" applyFill="0" applyBorder="0" applyAlignment="0" applyProtection="0"/>
    <xf numFmtId="0" fontId="73" fillId="0" borderId="16" applyNumberFormat="0" applyFill="0" applyAlignment="0" applyProtection="0"/>
    <xf numFmtId="0" fontId="74" fillId="0" borderId="0" applyNumberFormat="0" applyFont="0" applyFill="0" applyBorder="0" applyAlignment="0" applyProtection="0"/>
    <xf numFmtId="0" fontId="109" fillId="56" borderId="2" applyNumberFormat="0" applyAlignment="0" applyProtection="0"/>
    <xf numFmtId="0" fontId="75" fillId="7" borderId="3" applyNumberFormat="0" applyAlignment="0" applyProtection="0"/>
    <xf numFmtId="0" fontId="75" fillId="7" borderId="3" applyNumberFormat="0" applyAlignment="0" applyProtection="0"/>
    <xf numFmtId="0" fontId="75" fillId="7" borderId="3" applyNumberFormat="0" applyAlignment="0" applyProtection="0"/>
    <xf numFmtId="0" fontId="75" fillId="7" borderId="3" applyNumberFormat="0" applyAlignment="0" applyProtection="0"/>
    <xf numFmtId="0" fontId="75" fillId="7" borderId="3" applyNumberFormat="0" applyAlignment="0" applyProtection="0"/>
    <xf numFmtId="0" fontId="57" fillId="7" borderId="1" applyNumberFormat="0" applyAlignment="0" applyProtection="0"/>
    <xf numFmtId="0" fontId="57" fillId="7" borderId="1" applyNumberFormat="0" applyAlignment="0" applyProtection="0"/>
    <xf numFmtId="0" fontId="57" fillId="7" borderId="1" applyNumberForma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54" fillId="39" borderId="0" applyNumberFormat="0" applyBorder="0" applyAlignment="0" applyProtection="0"/>
    <xf numFmtId="0" fontId="54" fillId="41" borderId="0" applyNumberFormat="0" applyBorder="0" applyAlignment="0" applyProtection="0"/>
    <xf numFmtId="0" fontId="54" fillId="15"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47" borderId="0" applyNumberFormat="0" applyBorder="0" applyAlignment="0" applyProtection="0"/>
    <xf numFmtId="0" fontId="69" fillId="4" borderId="0" applyNumberFormat="0" applyBorder="0" applyAlignment="0" applyProtection="0"/>
    <xf numFmtId="0" fontId="76" fillId="51" borderId="18" applyNumberFormat="0" applyAlignment="0" applyProtection="0"/>
    <xf numFmtId="0" fontId="76" fillId="51" borderId="18" applyNumberFormat="0" applyAlignment="0" applyProtection="0"/>
    <xf numFmtId="0" fontId="76" fillId="51" borderId="18" applyNumberFormat="0" applyAlignment="0" applyProtection="0"/>
    <xf numFmtId="0" fontId="76" fillId="51" borderId="18" applyNumberFormat="0" applyAlignment="0" applyProtection="0"/>
    <xf numFmtId="0" fontId="110" fillId="0" borderId="19" applyNumberFormat="0" applyFill="0" applyAlignment="0" applyProtection="0"/>
    <xf numFmtId="0" fontId="77" fillId="0" borderId="20" applyNumberFormat="0" applyFill="0" applyAlignment="0" applyProtection="0"/>
    <xf numFmtId="0" fontId="73" fillId="0" borderId="16" applyNumberFormat="0" applyFill="0" applyAlignment="0" applyProtection="0"/>
    <xf numFmtId="0" fontId="67" fillId="0" borderId="0" applyNumberFormat="0" applyFill="0" applyBorder="0" applyAlignment="0" applyProtection="0"/>
    <xf numFmtId="0" fontId="111" fillId="57" borderId="0" applyNumberFormat="0" applyBorder="0" applyAlignment="0" applyProtection="0"/>
    <xf numFmtId="0" fontId="78" fillId="58" borderId="0" applyNumberFormat="0" applyBorder="0" applyAlignment="0" applyProtection="0"/>
    <xf numFmtId="0" fontId="79" fillId="58" borderId="0" applyNumberFormat="0" applyBorder="0" applyAlignment="0" applyProtection="0"/>
    <xf numFmtId="0" fontId="10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2" fillId="0" borderId="0">
      <alignment/>
      <protection/>
    </xf>
    <xf numFmtId="0" fontId="8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locked="0"/>
    </xf>
    <xf numFmtId="0" fontId="6" fillId="0" borderId="0">
      <alignment/>
      <protection locked="0"/>
    </xf>
    <xf numFmtId="0" fontId="103"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0"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0"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0"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59" borderId="21"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22" applyNumberFormat="0" applyFont="0" applyAlignment="0" applyProtection="0"/>
    <xf numFmtId="0" fontId="0" fillId="12" borderId="22"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22" applyNumberFormat="0" applyFont="0" applyAlignment="0" applyProtection="0"/>
    <xf numFmtId="0" fontId="0" fillId="12" borderId="22" applyNumberFormat="0" applyFont="0" applyAlignment="0" applyProtection="0"/>
    <xf numFmtId="0" fontId="0" fillId="12" borderId="22" applyNumberFormat="0" applyFont="0" applyAlignment="0" applyProtection="0"/>
    <xf numFmtId="0" fontId="0" fillId="12" borderId="22"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37" fontId="0" fillId="0" borderId="0">
      <alignment/>
      <protection/>
    </xf>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13" fillId="49" borderId="24" applyNumberFormat="0" applyAlignment="0" applyProtection="0"/>
    <xf numFmtId="0" fontId="81" fillId="50" borderId="25" applyNumberFormat="0" applyAlignment="0" applyProtection="0"/>
    <xf numFmtId="0" fontId="81" fillId="50" borderId="25" applyNumberFormat="0" applyAlignment="0" applyProtection="0"/>
    <xf numFmtId="0" fontId="81" fillId="50" borderId="25" applyNumberFormat="0" applyAlignment="0" applyProtection="0"/>
    <xf numFmtId="0" fontId="81" fillId="50" borderId="25" applyNumberFormat="0" applyAlignment="0" applyProtection="0"/>
    <xf numFmtId="0" fontId="76" fillId="51" borderId="18" applyNumberFormat="0" applyAlignment="0" applyProtection="0"/>
    <xf numFmtId="0" fontId="76" fillId="51" borderId="18" applyNumberFormat="0" applyAlignment="0" applyProtection="0"/>
    <xf numFmtId="0" fontId="76" fillId="51" borderId="18" applyNumberFormat="0" applyAlignment="0" applyProtection="0"/>
    <xf numFmtId="9" fontId="0" fillId="0" borderId="0" applyFont="0" applyFill="0" applyBorder="0" applyAlignment="0" applyProtection="0"/>
    <xf numFmtId="9" fontId="103"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3" fillId="0" borderId="0" applyFont="0" applyFill="0" applyBorder="0" applyAlignment="0" applyProtection="0"/>
    <xf numFmtId="9" fontId="0" fillId="0" borderId="0" applyFont="0" applyFill="0" applyBorder="0" applyAlignment="0" applyProtection="0"/>
    <xf numFmtId="9" fontId="9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8" fillId="0" borderId="0" applyFont="0" applyFill="0" applyBorder="0" applyAlignment="0" applyProtection="0"/>
    <xf numFmtId="9" fontId="0"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0" fontId="11" fillId="0" borderId="26">
      <alignment/>
      <protection/>
    </xf>
    <xf numFmtId="0" fontId="0" fillId="0" borderId="0" applyNumberFormat="0" applyFont="0" applyBorder="0" applyAlignment="0">
      <protection/>
    </xf>
    <xf numFmtId="0" fontId="7" fillId="12" borderId="0" applyNumberFormat="0" applyBorder="0">
      <alignment horizontal="right"/>
      <protection locked="0"/>
    </xf>
    <xf numFmtId="3" fontId="82" fillId="60" borderId="10" applyBorder="0">
      <alignment/>
      <protection/>
    </xf>
    <xf numFmtId="0" fontId="0" fillId="61" borderId="0" applyBorder="0">
      <alignment/>
      <protection/>
    </xf>
    <xf numFmtId="0" fontId="6" fillId="62" borderId="0" applyNumberFormat="0" applyFont="0" applyBorder="0" applyAlignment="0" applyProtection="0"/>
    <xf numFmtId="0" fontId="0" fillId="4" borderId="10" applyNumberFormat="0" applyFont="0" applyBorder="0" applyAlignment="0">
      <protection/>
    </xf>
    <xf numFmtId="3" fontId="7" fillId="63" borderId="27" applyNumberFormat="0" applyBorder="0" applyAlignment="0">
      <protection locked="0"/>
    </xf>
    <xf numFmtId="0" fontId="0" fillId="4" borderId="0" applyNumberFormat="0" applyFont="0" applyFill="0" applyBorder="0" applyAlignment="0">
      <protection/>
    </xf>
    <xf numFmtId="0" fontId="6" fillId="7" borderId="0" applyNumberFormat="0" applyFont="0" applyBorder="0" applyAlignment="0">
      <protection/>
    </xf>
    <xf numFmtId="3" fontId="83" fillId="2" borderId="10" applyNumberFormat="0" applyBorder="0">
      <alignment horizontal="right" vertical="center" wrapText="1" indent="1"/>
      <protection/>
    </xf>
    <xf numFmtId="0" fontId="45" fillId="0" borderId="0" applyNumberFormat="0" applyBorder="0" applyAlignment="0">
      <protection/>
    </xf>
    <xf numFmtId="0" fontId="84" fillId="60" borderId="28" applyNumberFormat="0" applyFont="0" applyBorder="0" applyAlignment="0">
      <protection/>
    </xf>
    <xf numFmtId="0" fontId="85" fillId="0" borderId="0" applyFill="0" applyBorder="0">
      <alignment horizontal="center" vertical="center"/>
      <protection/>
    </xf>
    <xf numFmtId="0" fontId="56" fillId="3" borderId="0" applyNumberFormat="0" applyBorder="0" applyAlignment="0" applyProtection="0"/>
    <xf numFmtId="0" fontId="79" fillId="58" borderId="0" applyNumberFormat="0" applyBorder="0" applyAlignment="0" applyProtection="0"/>
    <xf numFmtId="0" fontId="0" fillId="0" borderId="0">
      <alignment/>
      <protection/>
    </xf>
    <xf numFmtId="37" fontId="86" fillId="0" borderId="0">
      <alignment/>
      <protection/>
    </xf>
    <xf numFmtId="0" fontId="0" fillId="0" borderId="0" applyNumberFormat="0" applyFill="0" applyBorder="0" applyAlignment="0" applyProtection="0"/>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pplyNumberFormat="0" applyFill="0" applyBorder="0" applyAlignment="0" applyProtection="0"/>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51" borderId="1" applyNumberFormat="0" applyAlignment="0" applyProtection="0"/>
    <xf numFmtId="0" fontId="59" fillId="51" borderId="1" applyNumberFormat="0" applyAlignment="0" applyProtection="0"/>
    <xf numFmtId="0" fontId="59" fillId="51" borderId="1" applyNumberFormat="0" applyAlignment="0" applyProtection="0"/>
    <xf numFmtId="0" fontId="59" fillId="51" borderId="1" applyNumberFormat="0" applyAlignment="0" applyProtection="0"/>
    <xf numFmtId="0" fontId="59" fillId="51" borderId="1" applyNumberFormat="0" applyAlignment="0" applyProtection="0"/>
    <xf numFmtId="0" fontId="114" fillId="0" borderId="0" applyNumberFormat="0" applyFill="0" applyBorder="0" applyAlignment="0" applyProtection="0"/>
    <xf numFmtId="0" fontId="87" fillId="0" borderId="0" applyNumberFormat="0" applyFill="0" applyBorder="0" applyAlignment="0" applyProtection="0"/>
    <xf numFmtId="0" fontId="61" fillId="0" borderId="0" applyNumberFormat="0" applyFill="0" applyBorder="0" applyAlignment="0" applyProtection="0"/>
    <xf numFmtId="0" fontId="115" fillId="0" borderId="29" applyNumberFormat="0" applyFill="0" applyAlignment="0" applyProtection="0"/>
    <xf numFmtId="0" fontId="13" fillId="0" borderId="30" applyNumberFormat="0" applyFill="0" applyAlignment="0" applyProtection="0"/>
    <xf numFmtId="0" fontId="13" fillId="0" borderId="30" applyNumberFormat="0" applyFill="0" applyAlignment="0" applyProtection="0"/>
    <xf numFmtId="0" fontId="13" fillId="0" borderId="30" applyNumberFormat="0" applyFill="0" applyAlignment="0" applyProtection="0"/>
    <xf numFmtId="0" fontId="13" fillId="0" borderId="30" applyNumberFormat="0" applyFill="0" applyAlignment="0" applyProtection="0"/>
    <xf numFmtId="0" fontId="13" fillId="0" borderId="30"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88" fillId="0" borderId="0">
      <alignment/>
      <protection/>
    </xf>
    <xf numFmtId="0" fontId="116" fillId="0" borderId="0" applyNumberFormat="0" applyFill="0" applyBorder="0" applyAlignment="0" applyProtection="0"/>
    <xf numFmtId="0" fontId="89" fillId="0" borderId="0" applyNumberFormat="0" applyFill="0" applyBorder="0" applyAlignment="0" applyProtection="0"/>
    <xf numFmtId="0" fontId="55" fillId="0" borderId="0" applyNumberFormat="0" applyFill="0" applyBorder="0" applyAlignment="0" applyProtection="0"/>
  </cellStyleXfs>
  <cellXfs count="921">
    <xf numFmtId="0" fontId="0" fillId="0" borderId="0" xfId="0" applyAlignment="1">
      <alignment/>
    </xf>
    <xf numFmtId="0" fontId="7" fillId="0" borderId="0" xfId="0" applyFont="1" applyAlignment="1">
      <alignment/>
    </xf>
    <xf numFmtId="0" fontId="7" fillId="0" borderId="0" xfId="1043" applyFont="1" applyFill="1">
      <alignment/>
      <protection/>
    </xf>
    <xf numFmtId="3" fontId="7" fillId="0" borderId="0" xfId="0" applyNumberFormat="1" applyFont="1" applyFill="1" applyAlignment="1">
      <alignment/>
    </xf>
    <xf numFmtId="37" fontId="7" fillId="0" borderId="0" xfId="1043" applyNumberFormat="1" applyFont="1" applyFill="1">
      <alignment/>
      <protection/>
    </xf>
    <xf numFmtId="37" fontId="7" fillId="0" borderId="0" xfId="1043" applyNumberFormat="1" applyFont="1" applyFill="1" applyBorder="1">
      <alignment/>
      <protection/>
    </xf>
    <xf numFmtId="37" fontId="8" fillId="0" borderId="0" xfId="1043" applyNumberFormat="1" applyFont="1" applyFill="1">
      <alignment/>
      <protection/>
    </xf>
    <xf numFmtId="0" fontId="7" fillId="0" borderId="0" xfId="0" applyFont="1" applyAlignment="1">
      <alignment/>
    </xf>
    <xf numFmtId="0" fontId="7" fillId="0" borderId="0" xfId="0" applyFont="1" applyFill="1" applyAlignment="1">
      <alignment/>
    </xf>
    <xf numFmtId="37" fontId="9" fillId="0" borderId="0" xfId="1043" applyNumberFormat="1" applyFont="1" applyFill="1" applyAlignment="1">
      <alignment horizontal="right"/>
      <protection/>
    </xf>
    <xf numFmtId="0" fontId="7" fillId="0" borderId="0" xfId="0" applyFont="1" applyFill="1" applyBorder="1" applyAlignment="1">
      <alignment/>
    </xf>
    <xf numFmtId="0" fontId="8" fillId="0" borderId="0" xfId="0" applyFont="1" applyAlignment="1">
      <alignment/>
    </xf>
    <xf numFmtId="0" fontId="5" fillId="0" borderId="0" xfId="0" applyFont="1" applyAlignment="1">
      <alignment/>
    </xf>
    <xf numFmtId="0" fontId="8" fillId="0" borderId="28" xfId="0" applyFont="1" applyFill="1" applyBorder="1" applyAlignment="1">
      <alignment/>
    </xf>
    <xf numFmtId="0" fontId="8" fillId="0" borderId="31" xfId="0" applyFont="1" applyFill="1" applyBorder="1" applyAlignment="1">
      <alignment/>
    </xf>
    <xf numFmtId="0" fontId="8" fillId="0" borderId="31" xfId="0" applyFont="1" applyFill="1" applyBorder="1" applyAlignment="1">
      <alignment wrapText="1"/>
    </xf>
    <xf numFmtId="0" fontId="8" fillId="0" borderId="32" xfId="0" applyFont="1" applyFill="1" applyBorder="1" applyAlignment="1">
      <alignment/>
    </xf>
    <xf numFmtId="0" fontId="8" fillId="0" borderId="0" xfId="0" applyFont="1" applyFill="1" applyAlignment="1">
      <alignment/>
    </xf>
    <xf numFmtId="0" fontId="11" fillId="0" borderId="32" xfId="0" applyFont="1" applyFill="1" applyBorder="1" applyAlignment="1">
      <alignment/>
    </xf>
    <xf numFmtId="0" fontId="12" fillId="0" borderId="0" xfId="0" applyFont="1" applyFill="1" applyAlignment="1">
      <alignment/>
    </xf>
    <xf numFmtId="0" fontId="0" fillId="0" borderId="0" xfId="0" applyAlignment="1">
      <alignment horizontal="right"/>
    </xf>
    <xf numFmtId="0" fontId="11" fillId="0" borderId="0" xfId="0" applyFont="1" applyAlignment="1">
      <alignment/>
    </xf>
    <xf numFmtId="0" fontId="6" fillId="0" borderId="0" xfId="0" applyFont="1" applyAlignment="1">
      <alignment/>
    </xf>
    <xf numFmtId="0" fontId="7" fillId="0" borderId="33" xfId="0" applyFont="1" applyFill="1" applyBorder="1" applyAlignment="1">
      <alignment/>
    </xf>
    <xf numFmtId="0" fontId="7" fillId="0" borderId="0" xfId="1043" applyFont="1" applyFill="1" applyBorder="1" applyAlignment="1">
      <alignment horizontal="left"/>
      <protection/>
    </xf>
    <xf numFmtId="14" fontId="7" fillId="0" borderId="0" xfId="0" applyNumberFormat="1" applyFont="1" applyFill="1" applyBorder="1" applyAlignment="1">
      <alignment/>
    </xf>
    <xf numFmtId="0" fontId="7" fillId="0" borderId="34" xfId="0" applyFont="1" applyFill="1" applyBorder="1" applyAlignment="1">
      <alignment/>
    </xf>
    <xf numFmtId="0" fontId="7" fillId="0" borderId="0" xfId="0" applyFont="1" applyFill="1" applyBorder="1" applyAlignment="1">
      <alignment horizontal="left"/>
    </xf>
    <xf numFmtId="0" fontId="7" fillId="0" borderId="35" xfId="0" applyFont="1" applyFill="1" applyBorder="1" applyAlignment="1">
      <alignment/>
    </xf>
    <xf numFmtId="0" fontId="7" fillId="0" borderId="26" xfId="0" applyFont="1" applyFill="1" applyBorder="1" applyAlignment="1">
      <alignment/>
    </xf>
    <xf numFmtId="0" fontId="7" fillId="0" borderId="26" xfId="0" applyFont="1" applyFill="1" applyBorder="1" applyAlignment="1">
      <alignment horizontal="left"/>
    </xf>
    <xf numFmtId="14" fontId="7" fillId="0" borderId="26" xfId="0" applyNumberFormat="1" applyFont="1" applyFill="1" applyBorder="1" applyAlignment="1">
      <alignment/>
    </xf>
    <xf numFmtId="0" fontId="7" fillId="0" borderId="36" xfId="0" applyFont="1" applyFill="1" applyBorder="1" applyAlignment="1">
      <alignment/>
    </xf>
    <xf numFmtId="0" fontId="7" fillId="0" borderId="28" xfId="0" applyFont="1" applyFill="1" applyBorder="1" applyAlignment="1">
      <alignment/>
    </xf>
    <xf numFmtId="0" fontId="7" fillId="0" borderId="31" xfId="0" applyFont="1" applyFill="1" applyBorder="1" applyAlignment="1">
      <alignment/>
    </xf>
    <xf numFmtId="0" fontId="7" fillId="0" borderId="32" xfId="0" applyFont="1" applyFill="1" applyBorder="1" applyAlignment="1">
      <alignment/>
    </xf>
    <xf numFmtId="0" fontId="8" fillId="64" borderId="0" xfId="0" applyFont="1" applyFill="1" applyAlignment="1">
      <alignment/>
    </xf>
    <xf numFmtId="0" fontId="7" fillId="64" borderId="0" xfId="0" applyFont="1" applyFill="1" applyAlignment="1">
      <alignment/>
    </xf>
    <xf numFmtId="0" fontId="7" fillId="64" borderId="0" xfId="0" applyFont="1" applyFill="1" applyAlignment="1">
      <alignment/>
    </xf>
    <xf numFmtId="0" fontId="7" fillId="0" borderId="33" xfId="0" applyFont="1" applyFill="1" applyBorder="1" applyAlignment="1">
      <alignment horizontal="right"/>
    </xf>
    <xf numFmtId="0" fontId="0" fillId="65" borderId="0" xfId="287" applyFill="1">
      <alignment/>
      <protection/>
    </xf>
    <xf numFmtId="0" fontId="0" fillId="65" borderId="0" xfId="287" applyFill="1" applyBorder="1">
      <alignment/>
      <protection/>
    </xf>
    <xf numFmtId="0" fontId="0" fillId="0" borderId="0" xfId="0" applyFont="1" applyAlignment="1">
      <alignment/>
    </xf>
    <xf numFmtId="0" fontId="0" fillId="65" borderId="0" xfId="0" applyFont="1" applyFill="1" applyBorder="1" applyAlignment="1">
      <alignment/>
    </xf>
    <xf numFmtId="0" fontId="0" fillId="0" borderId="0" xfId="0" applyBorder="1" applyAlignment="1">
      <alignment/>
    </xf>
    <xf numFmtId="0" fontId="0" fillId="65" borderId="0" xfId="0" applyFont="1" applyFill="1" applyAlignment="1">
      <alignment/>
    </xf>
    <xf numFmtId="0" fontId="117" fillId="0" borderId="37" xfId="0" applyFont="1" applyBorder="1" applyAlignment="1">
      <alignment/>
    </xf>
    <xf numFmtId="0" fontId="0" fillId="0" borderId="38" xfId="0" applyBorder="1" applyAlignment="1">
      <alignment/>
    </xf>
    <xf numFmtId="0" fontId="117" fillId="0" borderId="39" xfId="0" applyFont="1" applyBorder="1" applyAlignment="1">
      <alignment/>
    </xf>
    <xf numFmtId="0" fontId="115" fillId="0" borderId="39" xfId="0" applyFont="1"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66" borderId="44" xfId="0" applyFill="1" applyBorder="1" applyAlignment="1">
      <alignment horizontal="center"/>
    </xf>
    <xf numFmtId="0" fontId="0" fillId="0" borderId="45" xfId="0" applyBorder="1" applyAlignment="1">
      <alignment horizontal="center"/>
    </xf>
    <xf numFmtId="0" fontId="0" fillId="0" borderId="0" xfId="0" applyAlignment="1">
      <alignment horizontal="center"/>
    </xf>
    <xf numFmtId="0" fontId="0" fillId="0" borderId="46" xfId="0" applyFont="1" applyBorder="1" applyAlignment="1">
      <alignment horizontal="center"/>
    </xf>
    <xf numFmtId="0" fontId="0" fillId="0" borderId="44" xfId="0" applyFont="1" applyBorder="1" applyAlignment="1">
      <alignment horizontal="center"/>
    </xf>
    <xf numFmtId="0" fontId="18" fillId="67" borderId="47" xfId="1043" applyFont="1" applyFill="1" applyBorder="1" applyAlignment="1">
      <alignment horizontal="right"/>
      <protection/>
    </xf>
    <xf numFmtId="0" fontId="19" fillId="67" borderId="47" xfId="1043" applyFont="1" applyFill="1" applyBorder="1" applyAlignment="1">
      <alignment horizontal="left"/>
      <protection/>
    </xf>
    <xf numFmtId="22" fontId="20" fillId="67" borderId="48" xfId="1043" applyNumberFormat="1" applyFont="1" applyFill="1" applyBorder="1" applyAlignment="1">
      <alignment horizontal="right"/>
      <protection/>
    </xf>
    <xf numFmtId="0" fontId="21" fillId="0" borderId="49" xfId="1043" applyFont="1" applyFill="1" applyBorder="1">
      <alignment/>
      <protection/>
    </xf>
    <xf numFmtId="0" fontId="18" fillId="0" borderId="47" xfId="1043" applyFont="1" applyFill="1" applyBorder="1" applyAlignment="1">
      <alignment horizontal="right"/>
      <protection/>
    </xf>
    <xf numFmtId="0" fontId="17" fillId="0" borderId="47" xfId="1043" applyFont="1" applyFill="1" applyBorder="1" applyAlignment="1" quotePrefix="1">
      <alignment horizontal="right"/>
      <protection/>
    </xf>
    <xf numFmtId="0" fontId="20" fillId="0" borderId="49" xfId="1043" applyFont="1" applyFill="1" applyBorder="1">
      <alignment/>
      <protection/>
    </xf>
    <xf numFmtId="165" fontId="18" fillId="0" borderId="47" xfId="1289" applyNumberFormat="1" applyFont="1" applyFill="1" applyBorder="1" applyAlignment="1">
      <alignment horizontal="right"/>
    </xf>
    <xf numFmtId="165" fontId="17" fillId="0" borderId="47" xfId="0" applyNumberFormat="1" applyFont="1" applyFill="1" applyBorder="1" applyAlignment="1">
      <alignment horizontal="right"/>
    </xf>
    <xf numFmtId="165" fontId="17" fillId="0" borderId="48" xfId="0" applyNumberFormat="1" applyFont="1" applyFill="1" applyBorder="1" applyAlignment="1">
      <alignment horizontal="right"/>
    </xf>
    <xf numFmtId="37" fontId="17" fillId="0" borderId="47" xfId="1043" applyNumberFormat="1" applyFont="1" applyFill="1" applyBorder="1">
      <alignment/>
      <protection/>
    </xf>
    <xf numFmtId="37" fontId="17" fillId="0" borderId="48" xfId="1043" applyNumberFormat="1" applyFont="1" applyFill="1" applyBorder="1">
      <alignment/>
      <protection/>
    </xf>
    <xf numFmtId="0" fontId="17" fillId="0" borderId="50" xfId="1043" applyFont="1" applyFill="1" applyBorder="1">
      <alignment/>
      <protection/>
    </xf>
    <xf numFmtId="0" fontId="18" fillId="0" borderId="0" xfId="1043" applyFont="1" applyFill="1" applyBorder="1" applyAlignment="1">
      <alignment horizontal="right"/>
      <protection/>
    </xf>
    <xf numFmtId="166" fontId="17" fillId="0" borderId="0" xfId="0" applyNumberFormat="1" applyFont="1" applyFill="1" applyBorder="1" applyAlignment="1">
      <alignment horizontal="right"/>
    </xf>
    <xf numFmtId="166" fontId="17" fillId="0" borderId="51" xfId="0" applyNumberFormat="1" applyFont="1" applyFill="1" applyBorder="1" applyAlignment="1">
      <alignment horizontal="right"/>
    </xf>
    <xf numFmtId="0" fontId="17" fillId="0" borderId="52" xfId="1043" applyFont="1" applyFill="1" applyBorder="1">
      <alignment/>
      <protection/>
    </xf>
    <xf numFmtId="0" fontId="18" fillId="0" borderId="53" xfId="1043" applyFont="1" applyFill="1" applyBorder="1" applyAlignment="1">
      <alignment horizontal="right"/>
      <protection/>
    </xf>
    <xf numFmtId="166" fontId="17" fillId="0" borderId="53" xfId="0" applyNumberFormat="1" applyFont="1" applyFill="1" applyBorder="1" applyAlignment="1">
      <alignment horizontal="right"/>
    </xf>
    <xf numFmtId="166" fontId="17" fillId="0" borderId="54" xfId="0" applyNumberFormat="1" applyFont="1" applyFill="1" applyBorder="1" applyAlignment="1">
      <alignment horizontal="right"/>
    </xf>
    <xf numFmtId="37" fontId="20" fillId="0" borderId="50" xfId="1043" applyNumberFormat="1" applyFont="1" applyFill="1" applyBorder="1">
      <alignment/>
      <protection/>
    </xf>
    <xf numFmtId="37" fontId="18" fillId="0" borderId="0" xfId="1043" applyNumberFormat="1" applyFont="1" applyFill="1" applyBorder="1" applyAlignment="1">
      <alignment horizontal="right"/>
      <protection/>
    </xf>
    <xf numFmtId="166" fontId="20" fillId="0" borderId="0" xfId="1043" applyNumberFormat="1" applyFont="1" applyFill="1" applyBorder="1" applyAlignment="1">
      <alignment horizontal="right"/>
      <protection/>
    </xf>
    <xf numFmtId="166" fontId="20" fillId="0" borderId="51" xfId="1043" applyNumberFormat="1" applyFont="1" applyFill="1" applyBorder="1" applyAlignment="1">
      <alignment horizontal="right"/>
      <protection/>
    </xf>
    <xf numFmtId="3" fontId="17" fillId="0" borderId="50" xfId="0" applyNumberFormat="1" applyFont="1" applyFill="1" applyBorder="1" applyAlignment="1">
      <alignment/>
    </xf>
    <xf numFmtId="3" fontId="18" fillId="0" borderId="0" xfId="0" applyNumberFormat="1" applyFont="1" applyFill="1" applyBorder="1" applyAlignment="1">
      <alignment horizontal="right"/>
    </xf>
    <xf numFmtId="3" fontId="17" fillId="0" borderId="52" xfId="0" applyNumberFormat="1" applyFont="1" applyFill="1" applyBorder="1" applyAlignment="1">
      <alignment/>
    </xf>
    <xf numFmtId="3" fontId="18" fillId="0" borderId="53" xfId="0" applyNumberFormat="1" applyFont="1" applyFill="1" applyBorder="1" applyAlignment="1">
      <alignment horizontal="right"/>
    </xf>
    <xf numFmtId="3" fontId="20" fillId="0" borderId="50" xfId="0" applyNumberFormat="1" applyFont="1" applyFill="1" applyBorder="1" applyAlignment="1">
      <alignment/>
    </xf>
    <xf numFmtId="0" fontId="17" fillId="0" borderId="50" xfId="0" applyFont="1" applyFill="1" applyBorder="1" applyAlignment="1">
      <alignment/>
    </xf>
    <xf numFmtId="37" fontId="17" fillId="0" borderId="50" xfId="1043" applyNumberFormat="1" applyFont="1" applyFill="1" applyBorder="1">
      <alignment/>
      <protection/>
    </xf>
    <xf numFmtId="0" fontId="18" fillId="0" borderId="0" xfId="0" applyFont="1" applyFill="1" applyBorder="1" applyAlignment="1">
      <alignment horizontal="right"/>
    </xf>
    <xf numFmtId="37" fontId="17" fillId="0" borderId="52" xfId="1043" applyNumberFormat="1" applyFont="1" applyFill="1" applyBorder="1">
      <alignment/>
      <protection/>
    </xf>
    <xf numFmtId="37" fontId="18" fillId="0" borderId="53" xfId="1043" applyNumberFormat="1" applyFont="1" applyFill="1" applyBorder="1" applyAlignment="1">
      <alignment horizontal="right"/>
      <protection/>
    </xf>
    <xf numFmtId="166" fontId="17" fillId="0" borderId="0" xfId="1043" applyNumberFormat="1" applyFont="1" applyFill="1" applyBorder="1" applyAlignment="1">
      <alignment horizontal="right"/>
      <protection/>
    </xf>
    <xf numFmtId="166" fontId="17" fillId="0" borderId="51" xfId="1043" applyNumberFormat="1" applyFont="1" applyFill="1" applyBorder="1" applyAlignment="1">
      <alignment horizontal="right"/>
      <protection/>
    </xf>
    <xf numFmtId="3" fontId="17" fillId="0" borderId="52" xfId="1042" applyNumberFormat="1" applyFont="1" applyFill="1" applyBorder="1">
      <alignment/>
      <protection/>
    </xf>
    <xf numFmtId="3" fontId="18" fillId="0" borderId="53" xfId="1042" applyNumberFormat="1" applyFont="1" applyFill="1" applyBorder="1" applyAlignment="1">
      <alignment horizontal="right"/>
      <protection/>
    </xf>
    <xf numFmtId="37" fontId="20" fillId="0" borderId="55" xfId="1043" applyNumberFormat="1" applyFont="1" applyFill="1" applyBorder="1">
      <alignment/>
      <protection/>
    </xf>
    <xf numFmtId="166" fontId="20" fillId="0" borderId="56" xfId="1043" applyNumberFormat="1" applyFont="1" applyFill="1" applyBorder="1" applyAlignment="1">
      <alignment horizontal="right"/>
      <protection/>
    </xf>
    <xf numFmtId="166" fontId="20" fillId="0" borderId="57" xfId="1043" applyNumberFormat="1" applyFont="1" applyFill="1" applyBorder="1" applyAlignment="1">
      <alignment horizontal="right"/>
      <protection/>
    </xf>
    <xf numFmtId="37" fontId="20" fillId="0" borderId="50" xfId="1043" applyNumberFormat="1" applyFont="1" applyFill="1" applyBorder="1" applyAlignment="1">
      <alignment horizontal="left"/>
      <protection/>
    </xf>
    <xf numFmtId="37" fontId="20" fillId="0" borderId="49" xfId="1043" applyNumberFormat="1" applyFont="1" applyFill="1" applyBorder="1" applyAlignment="1">
      <alignment horizontal="left"/>
      <protection/>
    </xf>
    <xf numFmtId="37" fontId="18" fillId="0" borderId="47" xfId="1043" applyNumberFormat="1" applyFont="1" applyFill="1" applyBorder="1" applyAlignment="1">
      <alignment horizontal="right"/>
      <protection/>
    </xf>
    <xf numFmtId="165" fontId="20" fillId="0" borderId="47" xfId="1043" applyNumberFormat="1" applyFont="1" applyFill="1" applyBorder="1" applyAlignment="1">
      <alignment horizontal="right"/>
      <protection/>
    </xf>
    <xf numFmtId="165" fontId="20" fillId="0" borderId="48" xfId="1043" applyNumberFormat="1" applyFont="1" applyFill="1" applyBorder="1" applyAlignment="1">
      <alignment horizontal="right"/>
      <protection/>
    </xf>
    <xf numFmtId="165" fontId="20" fillId="0" borderId="0" xfId="1043" applyNumberFormat="1" applyFont="1" applyFill="1" applyBorder="1" applyAlignment="1">
      <alignment horizontal="right"/>
      <protection/>
    </xf>
    <xf numFmtId="165" fontId="20" fillId="0" borderId="51" xfId="1043" applyNumberFormat="1" applyFont="1" applyFill="1" applyBorder="1" applyAlignment="1">
      <alignment horizontal="right"/>
      <protection/>
    </xf>
    <xf numFmtId="37" fontId="17" fillId="0" borderId="50" xfId="1043" applyNumberFormat="1" applyFont="1" applyFill="1" applyBorder="1" applyAlignment="1">
      <alignment horizontal="left"/>
      <protection/>
    </xf>
    <xf numFmtId="37" fontId="17" fillId="0" borderId="55" xfId="1043" applyNumberFormat="1" applyFont="1" applyFill="1" applyBorder="1" applyAlignment="1">
      <alignment horizontal="left"/>
      <protection/>
    </xf>
    <xf numFmtId="37" fontId="18" fillId="0" borderId="56" xfId="1043" applyNumberFormat="1" applyFont="1" applyFill="1" applyBorder="1" applyAlignment="1">
      <alignment horizontal="right"/>
      <protection/>
    </xf>
    <xf numFmtId="37" fontId="17" fillId="0" borderId="0" xfId="1043" applyNumberFormat="1" applyFont="1" applyFill="1" applyBorder="1">
      <alignment/>
      <protection/>
    </xf>
    <xf numFmtId="37" fontId="17" fillId="0" borderId="51" xfId="1043" applyNumberFormat="1" applyFont="1" applyFill="1" applyBorder="1">
      <alignment/>
      <protection/>
    </xf>
    <xf numFmtId="37" fontId="18" fillId="0" borderId="0" xfId="1043" applyNumberFormat="1" applyFont="1" applyFill="1" applyBorder="1" applyAlignment="1" quotePrefix="1">
      <alignment horizontal="right"/>
      <protection/>
    </xf>
    <xf numFmtId="3" fontId="17" fillId="0" borderId="0" xfId="0" applyNumberFormat="1" applyFont="1" applyFill="1" applyBorder="1" applyAlignment="1">
      <alignment/>
    </xf>
    <xf numFmtId="0" fontId="18" fillId="0" borderId="0" xfId="0" applyFont="1" applyBorder="1" applyAlignment="1">
      <alignment horizontal="right"/>
    </xf>
    <xf numFmtId="166" fontId="17" fillId="0" borderId="0" xfId="146" applyNumberFormat="1" applyFont="1" applyFill="1" applyBorder="1" applyAlignment="1" quotePrefix="1">
      <alignment horizontal="right"/>
    </xf>
    <xf numFmtId="166" fontId="17" fillId="0" borderId="0" xfId="146" applyNumberFormat="1" applyFont="1" applyFill="1" applyBorder="1" applyAlignment="1">
      <alignment horizontal="right"/>
    </xf>
    <xf numFmtId="165" fontId="18" fillId="0" borderId="0" xfId="1289" applyNumberFormat="1" applyFont="1" applyFill="1" applyBorder="1" applyAlignment="1">
      <alignment horizontal="right"/>
    </xf>
    <xf numFmtId="165" fontId="18" fillId="0" borderId="53" xfId="1289" applyNumberFormat="1" applyFont="1" applyFill="1" applyBorder="1" applyAlignment="1">
      <alignment horizontal="right"/>
    </xf>
    <xf numFmtId="0" fontId="18" fillId="0" borderId="56" xfId="0" applyFont="1" applyFill="1" applyBorder="1" applyAlignment="1">
      <alignment horizontal="right"/>
    </xf>
    <xf numFmtId="37" fontId="17" fillId="0" borderId="0" xfId="1043" applyNumberFormat="1" applyFont="1" applyFill="1">
      <alignment/>
      <protection/>
    </xf>
    <xf numFmtId="37" fontId="18" fillId="0" borderId="0" xfId="1043" applyNumberFormat="1" applyFont="1" applyFill="1" applyAlignment="1">
      <alignment horizontal="right"/>
      <protection/>
    </xf>
    <xf numFmtId="3" fontId="17" fillId="0" borderId="0" xfId="0" applyNumberFormat="1" applyFont="1" applyFill="1" applyAlignment="1">
      <alignment/>
    </xf>
    <xf numFmtId="37" fontId="17" fillId="65" borderId="0" xfId="1043" applyNumberFormat="1" applyFont="1" applyFill="1">
      <alignment/>
      <protection/>
    </xf>
    <xf numFmtId="22" fontId="17" fillId="67" borderId="47" xfId="1043" applyNumberFormat="1" applyFont="1" applyFill="1" applyBorder="1">
      <alignment/>
      <protection/>
    </xf>
    <xf numFmtId="37" fontId="17" fillId="67" borderId="47" xfId="1043" applyNumberFormat="1" applyFont="1" applyFill="1" applyBorder="1">
      <alignment/>
      <protection/>
    </xf>
    <xf numFmtId="37" fontId="20" fillId="67" borderId="48" xfId="1043" applyNumberFormat="1" applyFont="1" applyFill="1" applyBorder="1" applyAlignment="1">
      <alignment horizontal="right"/>
      <protection/>
    </xf>
    <xf numFmtId="37" fontId="17" fillId="67" borderId="50" xfId="1043" applyNumberFormat="1" applyFont="1" applyFill="1" applyBorder="1">
      <alignment/>
      <protection/>
    </xf>
    <xf numFmtId="37" fontId="17" fillId="67" borderId="0" xfId="1043" applyNumberFormat="1" applyFont="1" applyFill="1" applyBorder="1">
      <alignment/>
      <protection/>
    </xf>
    <xf numFmtId="0" fontId="21" fillId="0" borderId="50" xfId="1043" applyFont="1" applyFill="1" applyBorder="1">
      <alignment/>
      <protection/>
    </xf>
    <xf numFmtId="3" fontId="17" fillId="0" borderId="0" xfId="0" applyNumberFormat="1" applyFont="1" applyFill="1" applyBorder="1" applyAlignment="1">
      <alignment horizontal="right"/>
    </xf>
    <xf numFmtId="3" fontId="17" fillId="0" borderId="51" xfId="0" applyNumberFormat="1" applyFont="1" applyFill="1" applyBorder="1" applyAlignment="1">
      <alignment horizontal="right"/>
    </xf>
    <xf numFmtId="3" fontId="17" fillId="0" borderId="47" xfId="0" applyNumberFormat="1" applyFont="1" applyFill="1" applyBorder="1" applyAlignment="1">
      <alignment horizontal="right"/>
    </xf>
    <xf numFmtId="3" fontId="17" fillId="0" borderId="48" xfId="0" applyNumberFormat="1" applyFont="1" applyFill="1" applyBorder="1" applyAlignment="1">
      <alignment horizontal="right"/>
    </xf>
    <xf numFmtId="165" fontId="22" fillId="0" borderId="0" xfId="1289" applyNumberFormat="1" applyFont="1" applyFill="1" applyBorder="1" applyAlignment="1">
      <alignment horizontal="right"/>
    </xf>
    <xf numFmtId="37" fontId="17" fillId="0" borderId="49" xfId="1043" applyNumberFormat="1" applyFont="1" applyFill="1" applyBorder="1">
      <alignment/>
      <protection/>
    </xf>
    <xf numFmtId="166" fontId="17" fillId="0" borderId="0" xfId="1043" applyNumberFormat="1" applyFont="1" applyFill="1">
      <alignment/>
      <protection/>
    </xf>
    <xf numFmtId="166" fontId="17" fillId="0" borderId="51" xfId="0" applyNumberFormat="1" applyFont="1" applyFill="1" applyBorder="1" applyAlignment="1">
      <alignment/>
    </xf>
    <xf numFmtId="166" fontId="17" fillId="0" borderId="51" xfId="1043" applyNumberFormat="1" applyFont="1" applyFill="1" applyBorder="1">
      <alignment/>
      <protection/>
    </xf>
    <xf numFmtId="3" fontId="20" fillId="0" borderId="0" xfId="0" applyNumberFormat="1" applyFont="1" applyFill="1" applyBorder="1" applyAlignment="1">
      <alignment/>
    </xf>
    <xf numFmtId="0" fontId="17" fillId="0" borderId="0" xfId="0" applyFont="1" applyFill="1" applyAlignment="1">
      <alignment/>
    </xf>
    <xf numFmtId="0" fontId="17" fillId="0" borderId="0" xfId="0" applyFont="1" applyFill="1" applyBorder="1" applyAlignment="1">
      <alignment/>
    </xf>
    <xf numFmtId="0" fontId="17" fillId="0" borderId="0" xfId="0" applyFont="1" applyAlignment="1">
      <alignment/>
    </xf>
    <xf numFmtId="37" fontId="17" fillId="0" borderId="0" xfId="1043" applyNumberFormat="1" applyFont="1" applyFill="1" applyBorder="1" applyAlignment="1" quotePrefix="1">
      <alignment horizontal="left"/>
      <protection/>
    </xf>
    <xf numFmtId="0" fontId="23" fillId="0" borderId="0" xfId="0" applyFont="1" applyFill="1" applyAlignment="1">
      <alignment/>
    </xf>
    <xf numFmtId="0" fontId="24" fillId="0" borderId="0" xfId="0" applyFont="1" applyAlignment="1">
      <alignment/>
    </xf>
    <xf numFmtId="0" fontId="23" fillId="0" borderId="0" xfId="0" applyFont="1" applyAlignment="1">
      <alignment/>
    </xf>
    <xf numFmtId="0" fontId="14" fillId="0" borderId="0" xfId="1043" applyFont="1" applyFill="1" applyBorder="1">
      <alignment/>
      <protection/>
    </xf>
    <xf numFmtId="0" fontId="14" fillId="0" borderId="0" xfId="1043" applyFont="1" applyFill="1" applyBorder="1" applyAlignment="1">
      <alignment horizontal="left"/>
      <protection/>
    </xf>
    <xf numFmtId="22" fontId="20" fillId="0" borderId="0" xfId="1043" applyNumberFormat="1" applyFont="1" applyFill="1" applyBorder="1" applyAlignment="1">
      <alignment horizontal="right"/>
      <protection/>
    </xf>
    <xf numFmtId="37" fontId="18" fillId="67" borderId="56" xfId="1043" applyNumberFormat="1" applyFont="1" applyFill="1" applyBorder="1" applyAlignment="1">
      <alignment horizontal="right"/>
      <protection/>
    </xf>
    <xf numFmtId="37" fontId="17" fillId="67" borderId="56" xfId="1043" applyNumberFormat="1" applyFont="1" applyFill="1" applyBorder="1">
      <alignment/>
      <protection/>
    </xf>
    <xf numFmtId="0" fontId="21" fillId="0" borderId="58" xfId="1043" applyFont="1" applyFill="1" applyBorder="1">
      <alignment/>
      <protection/>
    </xf>
    <xf numFmtId="0" fontId="18" fillId="0" borderId="59" xfId="1043" applyFont="1" applyFill="1" applyBorder="1" applyAlignment="1">
      <alignment horizontal="right"/>
      <protection/>
    </xf>
    <xf numFmtId="37" fontId="17" fillId="0" borderId="59" xfId="1043" applyNumberFormat="1" applyFont="1" applyFill="1" applyBorder="1">
      <alignment/>
      <protection/>
    </xf>
    <xf numFmtId="0" fontId="17" fillId="0" borderId="59" xfId="1043" applyFont="1" applyFill="1" applyBorder="1" applyAlignment="1">
      <alignment horizontal="right"/>
      <protection/>
    </xf>
    <xf numFmtId="0" fontId="17" fillId="0" borderId="60" xfId="1043" applyFont="1" applyFill="1" applyBorder="1" applyAlignment="1">
      <alignment horizontal="right"/>
      <protection/>
    </xf>
    <xf numFmtId="1" fontId="17" fillId="0" borderId="59" xfId="0" applyNumberFormat="1" applyFont="1" applyFill="1" applyBorder="1" applyAlignment="1" quotePrefix="1">
      <alignment horizontal="right"/>
    </xf>
    <xf numFmtId="1" fontId="17" fillId="0" borderId="60" xfId="0" applyNumberFormat="1" applyFont="1" applyFill="1" applyBorder="1" applyAlignment="1" quotePrefix="1">
      <alignment horizontal="right"/>
    </xf>
    <xf numFmtId="0" fontId="20" fillId="0" borderId="50" xfId="1043" applyFont="1" applyFill="1" applyBorder="1">
      <alignment/>
      <protection/>
    </xf>
    <xf numFmtId="165" fontId="17" fillId="0" borderId="0" xfId="0" applyNumberFormat="1" applyFont="1" applyFill="1" applyBorder="1" applyAlignment="1">
      <alignment horizontal="right"/>
    </xf>
    <xf numFmtId="165" fontId="17" fillId="0" borderId="51" xfId="0" applyNumberFormat="1" applyFont="1" applyFill="1" applyBorder="1" applyAlignment="1">
      <alignment horizontal="right"/>
    </xf>
    <xf numFmtId="0" fontId="20" fillId="0" borderId="61" xfId="1043" applyFont="1" applyFill="1" applyBorder="1">
      <alignment/>
      <protection/>
    </xf>
    <xf numFmtId="0" fontId="18" fillId="0" borderId="62" xfId="1043" applyFont="1" applyFill="1" applyBorder="1" applyAlignment="1">
      <alignment horizontal="right"/>
      <protection/>
    </xf>
    <xf numFmtId="166" fontId="17" fillId="0" borderId="62" xfId="1043" applyNumberFormat="1" applyFont="1" applyFill="1" applyBorder="1">
      <alignment/>
      <protection/>
    </xf>
    <xf numFmtId="0" fontId="17" fillId="0" borderId="59" xfId="1043" applyFont="1" applyFill="1" applyBorder="1" applyAlignment="1" quotePrefix="1">
      <alignment horizontal="right"/>
      <protection/>
    </xf>
    <xf numFmtId="0" fontId="17" fillId="0" borderId="60" xfId="1043" applyFont="1" applyFill="1" applyBorder="1" applyAlignment="1" quotePrefix="1">
      <alignment horizontal="right"/>
      <protection/>
    </xf>
    <xf numFmtId="166" fontId="20" fillId="0" borderId="62" xfId="0" applyNumberFormat="1" applyFont="1" applyFill="1" applyBorder="1" applyAlignment="1">
      <alignment horizontal="right"/>
    </xf>
    <xf numFmtId="166" fontId="20" fillId="0" borderId="63" xfId="0" applyNumberFormat="1" applyFont="1" applyFill="1" applyBorder="1" applyAlignment="1">
      <alignment horizontal="right"/>
    </xf>
    <xf numFmtId="37" fontId="17" fillId="0" borderId="62" xfId="1043" applyNumberFormat="1" applyFont="1" applyFill="1" applyBorder="1">
      <alignment/>
      <protection/>
    </xf>
    <xf numFmtId="166" fontId="17" fillId="0" borderId="0" xfId="1043" applyNumberFormat="1" applyFont="1" applyFill="1" applyBorder="1">
      <alignment/>
      <protection/>
    </xf>
    <xf numFmtId="1" fontId="17" fillId="0" borderId="60" xfId="1043" applyNumberFormat="1" applyFont="1" applyFill="1" applyBorder="1" applyAlignment="1" quotePrefix="1">
      <alignment horizontal="right"/>
      <protection/>
    </xf>
    <xf numFmtId="3" fontId="20" fillId="0" borderId="61" xfId="0" applyNumberFormat="1" applyFont="1" applyFill="1" applyBorder="1" applyAlignment="1">
      <alignment/>
    </xf>
    <xf numFmtId="3" fontId="18" fillId="0" borderId="62" xfId="0" applyNumberFormat="1" applyFont="1" applyFill="1" applyBorder="1" applyAlignment="1">
      <alignment horizontal="right"/>
    </xf>
    <xf numFmtId="166" fontId="20" fillId="0" borderId="62" xfId="1043" applyNumberFormat="1" applyFont="1" applyFill="1" applyBorder="1" applyAlignment="1">
      <alignment horizontal="right"/>
      <protection/>
    </xf>
    <xf numFmtId="166" fontId="20" fillId="0" borderId="63" xfId="1043" applyNumberFormat="1" applyFont="1" applyFill="1" applyBorder="1" applyAlignment="1">
      <alignment horizontal="right"/>
      <protection/>
    </xf>
    <xf numFmtId="165" fontId="17" fillId="0" borderId="0" xfId="1043" applyNumberFormat="1" applyFont="1" applyFill="1" applyBorder="1" applyAlignment="1">
      <alignment horizontal="right"/>
      <protection/>
    </xf>
    <xf numFmtId="166" fontId="17" fillId="0" borderId="54" xfId="1043" applyNumberFormat="1" applyFont="1" applyFill="1" applyBorder="1" applyAlignment="1">
      <alignment horizontal="right"/>
      <protection/>
    </xf>
    <xf numFmtId="0" fontId="17" fillId="0" borderId="50" xfId="1043" applyFont="1" applyFill="1" applyBorder="1" applyAlignment="1">
      <alignment horizontal="left" indent="1"/>
      <protection/>
    </xf>
    <xf numFmtId="165" fontId="20" fillId="0" borderId="62" xfId="1043" applyNumberFormat="1" applyFont="1" applyFill="1" applyBorder="1" applyAlignment="1">
      <alignment horizontal="right"/>
      <protection/>
    </xf>
    <xf numFmtId="3" fontId="17" fillId="65" borderId="52" xfId="0" applyNumberFormat="1" applyFont="1" applyFill="1" applyBorder="1" applyAlignment="1">
      <alignment/>
    </xf>
    <xf numFmtId="0" fontId="14" fillId="67" borderId="47" xfId="1043" applyFont="1" applyFill="1" applyBorder="1">
      <alignment/>
      <protection/>
    </xf>
    <xf numFmtId="37" fontId="17" fillId="0" borderId="0" xfId="1043" applyNumberFormat="1" applyFont="1" applyFill="1" applyBorder="1" applyAlignment="1">
      <alignment horizontal="right"/>
      <protection/>
    </xf>
    <xf numFmtId="166" fontId="17" fillId="0" borderId="50" xfId="0" applyNumberFormat="1" applyFont="1" applyFill="1" applyBorder="1" applyAlignment="1">
      <alignment horizontal="right"/>
    </xf>
    <xf numFmtId="166" fontId="17" fillId="0" borderId="52" xfId="0" applyNumberFormat="1" applyFont="1" applyFill="1" applyBorder="1" applyAlignment="1">
      <alignment horizontal="right"/>
    </xf>
    <xf numFmtId="3" fontId="14" fillId="0" borderId="0" xfId="0" applyNumberFormat="1" applyFont="1" applyFill="1" applyBorder="1" applyAlignment="1">
      <alignment/>
    </xf>
    <xf numFmtId="0" fontId="14" fillId="0" borderId="0" xfId="1043" applyFont="1" applyFill="1" applyBorder="1" applyAlignment="1">
      <alignment horizontal="right"/>
      <protection/>
    </xf>
    <xf numFmtId="37" fontId="20" fillId="0" borderId="0" xfId="1043" applyNumberFormat="1" applyFont="1" applyFill="1" applyAlignment="1">
      <alignment horizontal="right"/>
      <protection/>
    </xf>
    <xf numFmtId="37" fontId="19" fillId="0" borderId="0" xfId="1043" applyNumberFormat="1" applyFont="1" applyFill="1">
      <alignment/>
      <protection/>
    </xf>
    <xf numFmtId="37" fontId="17" fillId="67" borderId="47" xfId="1043" applyNumberFormat="1" applyFont="1" applyFill="1" applyBorder="1" applyAlignment="1">
      <alignment horizontal="right"/>
      <protection/>
    </xf>
    <xf numFmtId="0" fontId="19" fillId="67" borderId="48" xfId="1043" applyFont="1" applyFill="1" applyBorder="1" applyAlignment="1">
      <alignment horizontal="right"/>
      <protection/>
    </xf>
    <xf numFmtId="37" fontId="17" fillId="67" borderId="0" xfId="1043" applyNumberFormat="1" applyFont="1" applyFill="1" applyBorder="1" applyAlignment="1">
      <alignment horizontal="right"/>
      <protection/>
    </xf>
    <xf numFmtId="37" fontId="19" fillId="67" borderId="0" xfId="1043" applyNumberFormat="1" applyFont="1" applyFill="1" applyBorder="1" applyAlignment="1">
      <alignment horizontal="right"/>
      <protection/>
    </xf>
    <xf numFmtId="37" fontId="19" fillId="67" borderId="56" xfId="1043" applyNumberFormat="1" applyFont="1" applyFill="1" applyBorder="1" applyAlignment="1">
      <alignment horizontal="right"/>
      <protection/>
    </xf>
    <xf numFmtId="37" fontId="17" fillId="67" borderId="56" xfId="1043" applyNumberFormat="1" applyFont="1" applyFill="1" applyBorder="1" applyAlignment="1">
      <alignment horizontal="right"/>
      <protection/>
    </xf>
    <xf numFmtId="37" fontId="17" fillId="67" borderId="57" xfId="1043" applyNumberFormat="1" applyFont="1" applyFill="1" applyBorder="1" applyAlignment="1">
      <alignment horizontal="right"/>
      <protection/>
    </xf>
    <xf numFmtId="165" fontId="17" fillId="0" borderId="0" xfId="1043" applyNumberFormat="1" applyFont="1" applyFill="1" applyBorder="1">
      <alignment/>
      <protection/>
    </xf>
    <xf numFmtId="3" fontId="17" fillId="0" borderId="0" xfId="1043" applyNumberFormat="1" applyFont="1" applyFill="1" applyBorder="1">
      <alignment/>
      <protection/>
    </xf>
    <xf numFmtId="166" fontId="17" fillId="0" borderId="64" xfId="1043" applyNumberFormat="1" applyFont="1" applyFill="1" applyBorder="1" applyAlignment="1">
      <alignment horizontal="right"/>
      <protection/>
    </xf>
    <xf numFmtId="166" fontId="17" fillId="0" borderId="53" xfId="1043" applyNumberFormat="1" applyFont="1" applyFill="1" applyBorder="1" applyAlignment="1">
      <alignment horizontal="right"/>
      <protection/>
    </xf>
    <xf numFmtId="166" fontId="17" fillId="0" borderId="65" xfId="1043" applyNumberFormat="1" applyFont="1" applyFill="1" applyBorder="1" applyAlignment="1">
      <alignment horizontal="right"/>
      <protection/>
    </xf>
    <xf numFmtId="165" fontId="20" fillId="0" borderId="0" xfId="1043" applyNumberFormat="1" applyFont="1" applyFill="1" applyBorder="1">
      <alignment/>
      <protection/>
    </xf>
    <xf numFmtId="166" fontId="20" fillId="0" borderId="64" xfId="1043" applyNumberFormat="1" applyFont="1" applyFill="1" applyBorder="1" applyAlignment="1">
      <alignment horizontal="right"/>
      <protection/>
    </xf>
    <xf numFmtId="3" fontId="20" fillId="0" borderId="0" xfId="1043" applyNumberFormat="1" applyFont="1" applyFill="1" applyBorder="1">
      <alignment/>
      <protection/>
    </xf>
    <xf numFmtId="37" fontId="20" fillId="0" borderId="0" xfId="1043" applyNumberFormat="1" applyFont="1" applyFill="1">
      <alignment/>
      <protection/>
    </xf>
    <xf numFmtId="166" fontId="20" fillId="0" borderId="53" xfId="1043" applyNumberFormat="1" applyFont="1" applyFill="1" applyBorder="1" applyAlignment="1">
      <alignment horizontal="right"/>
      <protection/>
    </xf>
    <xf numFmtId="166" fontId="20" fillId="0" borderId="53" xfId="0" applyNumberFormat="1" applyFont="1" applyFill="1" applyBorder="1" applyAlignment="1">
      <alignment horizontal="right"/>
    </xf>
    <xf numFmtId="166" fontId="20" fillId="0" borderId="65" xfId="1043" applyNumberFormat="1" applyFont="1" applyFill="1" applyBorder="1" applyAlignment="1">
      <alignment horizontal="right"/>
      <protection/>
    </xf>
    <xf numFmtId="166" fontId="17" fillId="0" borderId="50" xfId="1043" applyNumberFormat="1" applyFont="1" applyFill="1" applyBorder="1">
      <alignment/>
      <protection/>
    </xf>
    <xf numFmtId="166" fontId="20" fillId="0" borderId="62" xfId="1043" applyNumberFormat="1" applyFont="1" applyFill="1" applyBorder="1">
      <alignment/>
      <protection/>
    </xf>
    <xf numFmtId="166" fontId="20" fillId="0" borderId="66" xfId="1043" applyNumberFormat="1" applyFont="1" applyFill="1" applyBorder="1" applyAlignment="1">
      <alignment horizontal="right"/>
      <protection/>
    </xf>
    <xf numFmtId="166" fontId="17" fillId="65" borderId="0" xfId="1043" applyNumberFormat="1" applyFont="1" applyFill="1" applyBorder="1">
      <alignment/>
      <protection/>
    </xf>
    <xf numFmtId="0" fontId="19" fillId="0" borderId="0" xfId="0" applyFont="1" applyFill="1" applyBorder="1" applyAlignment="1">
      <alignment/>
    </xf>
    <xf numFmtId="165" fontId="26" fillId="0" borderId="0" xfId="1043" applyNumberFormat="1" applyFont="1" applyFill="1" applyBorder="1">
      <alignment/>
      <protection/>
    </xf>
    <xf numFmtId="165" fontId="26" fillId="0" borderId="0" xfId="1043" applyNumberFormat="1" applyFont="1" applyFill="1" applyBorder="1" applyAlignment="1">
      <alignment horizontal="right"/>
      <protection/>
    </xf>
    <xf numFmtId="3" fontId="19" fillId="0" borderId="0" xfId="1043" applyNumberFormat="1" applyFont="1" applyFill="1" applyBorder="1">
      <alignment/>
      <protection/>
    </xf>
    <xf numFmtId="3" fontId="17" fillId="0" borderId="0" xfId="1043" applyNumberFormat="1" applyFont="1" applyFill="1" applyBorder="1" applyAlignment="1">
      <alignment horizontal="right"/>
      <protection/>
    </xf>
    <xf numFmtId="3" fontId="14" fillId="0" borderId="56" xfId="0" applyNumberFormat="1" applyFont="1" applyFill="1" applyBorder="1" applyAlignment="1">
      <alignment/>
    </xf>
    <xf numFmtId="0" fontId="14" fillId="0" borderId="56" xfId="1043" applyFont="1" applyFill="1" applyBorder="1" applyAlignment="1">
      <alignment horizontal="left"/>
      <protection/>
    </xf>
    <xf numFmtId="3" fontId="17" fillId="0" borderId="56" xfId="0" applyNumberFormat="1" applyFont="1" applyFill="1" applyBorder="1" applyAlignment="1">
      <alignment/>
    </xf>
    <xf numFmtId="22" fontId="20" fillId="0" borderId="56" xfId="1043" applyNumberFormat="1" applyFont="1" applyFill="1" applyBorder="1" applyAlignment="1">
      <alignment horizontal="right"/>
      <protection/>
    </xf>
    <xf numFmtId="3" fontId="21" fillId="67" borderId="55" xfId="0" applyNumberFormat="1" applyFont="1" applyFill="1" applyBorder="1" applyAlignment="1">
      <alignment/>
    </xf>
    <xf numFmtId="3" fontId="19" fillId="67" borderId="0" xfId="0" applyNumberFormat="1" applyFont="1" applyFill="1" applyBorder="1" applyAlignment="1">
      <alignment horizontal="right" wrapText="1"/>
    </xf>
    <xf numFmtId="3" fontId="19" fillId="67" borderId="60" xfId="0" applyNumberFormat="1" applyFont="1" applyFill="1" applyBorder="1" applyAlignment="1">
      <alignment horizontal="right" wrapText="1"/>
    </xf>
    <xf numFmtId="3" fontId="19" fillId="0" borderId="0" xfId="0" applyNumberFormat="1" applyFont="1" applyFill="1" applyAlignment="1">
      <alignment/>
    </xf>
    <xf numFmtId="0" fontId="27" fillId="0" borderId="67" xfId="1043" applyFont="1" applyFill="1" applyBorder="1">
      <alignment/>
      <protection/>
    </xf>
    <xf numFmtId="0" fontId="17" fillId="0" borderId="49" xfId="1043" applyFont="1" applyFill="1" applyBorder="1" applyAlignment="1" quotePrefix="1">
      <alignment horizontal="right"/>
      <protection/>
    </xf>
    <xf numFmtId="0" fontId="17" fillId="0" borderId="48" xfId="1043" applyFont="1" applyFill="1" applyBorder="1" applyAlignment="1" quotePrefix="1">
      <alignment horizontal="right"/>
      <protection/>
    </xf>
    <xf numFmtId="165" fontId="17" fillId="0" borderId="50" xfId="0" applyNumberFormat="1" applyFont="1" applyFill="1" applyBorder="1" applyAlignment="1">
      <alignment horizontal="right"/>
    </xf>
    <xf numFmtId="165" fontId="20" fillId="0" borderId="50" xfId="0" applyNumberFormat="1" applyFont="1" applyFill="1" applyBorder="1" applyAlignment="1">
      <alignment horizontal="right"/>
    </xf>
    <xf numFmtId="165" fontId="20" fillId="0" borderId="0" xfId="0" applyNumberFormat="1" applyFont="1" applyFill="1" applyBorder="1" applyAlignment="1">
      <alignment horizontal="right"/>
    </xf>
    <xf numFmtId="165" fontId="20" fillId="0" borderId="51" xfId="0" applyNumberFormat="1" applyFont="1" applyFill="1" applyBorder="1" applyAlignment="1">
      <alignment horizontal="right"/>
    </xf>
    <xf numFmtId="0" fontId="20" fillId="0" borderId="0" xfId="1043" applyFont="1" applyFill="1">
      <alignment/>
      <protection/>
    </xf>
    <xf numFmtId="166" fontId="20" fillId="0" borderId="50" xfId="0" applyNumberFormat="1" applyFont="1" applyFill="1" applyBorder="1" applyAlignment="1">
      <alignment horizontal="right"/>
    </xf>
    <xf numFmtId="166" fontId="20" fillId="0" borderId="0" xfId="0" applyNumberFormat="1" applyFont="1" applyFill="1" applyBorder="1" applyAlignment="1">
      <alignment horizontal="right"/>
    </xf>
    <xf numFmtId="166" fontId="20" fillId="0" borderId="51" xfId="0" applyNumberFormat="1" applyFont="1" applyFill="1" applyBorder="1" applyAlignment="1">
      <alignment horizontal="right"/>
    </xf>
    <xf numFmtId="3" fontId="20" fillId="0" borderId="0" xfId="0" applyNumberFormat="1" applyFont="1" applyFill="1" applyAlignment="1">
      <alignment/>
    </xf>
    <xf numFmtId="0" fontId="17" fillId="0" borderId="0" xfId="1043" applyFont="1" applyFill="1">
      <alignment/>
      <protection/>
    </xf>
    <xf numFmtId="3" fontId="17" fillId="0" borderId="50" xfId="1042" applyNumberFormat="1" applyFont="1" applyFill="1" applyBorder="1">
      <alignment/>
      <protection/>
    </xf>
    <xf numFmtId="166" fontId="20" fillId="0" borderId="61" xfId="0" applyNumberFormat="1" applyFont="1" applyFill="1" applyBorder="1" applyAlignment="1">
      <alignment horizontal="right"/>
    </xf>
    <xf numFmtId="37" fontId="21" fillId="0" borderId="49" xfId="1043" applyNumberFormat="1" applyFont="1" applyFill="1" applyBorder="1">
      <alignment/>
      <protection/>
    </xf>
    <xf numFmtId="166" fontId="21" fillId="0" borderId="49" xfId="0" applyNumberFormat="1" applyFont="1" applyFill="1" applyBorder="1" applyAlignment="1">
      <alignment horizontal="right"/>
    </xf>
    <xf numFmtId="166" fontId="21" fillId="0" borderId="47" xfId="0" applyNumberFormat="1" applyFont="1" applyFill="1" applyBorder="1" applyAlignment="1">
      <alignment horizontal="right"/>
    </xf>
    <xf numFmtId="166" fontId="21" fillId="0" borderId="48" xfId="0" applyNumberFormat="1" applyFont="1" applyFill="1" applyBorder="1" applyAlignment="1">
      <alignment horizontal="right"/>
    </xf>
    <xf numFmtId="3" fontId="19" fillId="0" borderId="50" xfId="0" applyNumberFormat="1" applyFont="1" applyFill="1" applyBorder="1" applyAlignment="1">
      <alignment/>
    </xf>
    <xf numFmtId="166" fontId="17" fillId="0" borderId="50" xfId="0" applyNumberFormat="1" applyFont="1" applyFill="1" applyBorder="1" applyAlignment="1">
      <alignment/>
    </xf>
    <xf numFmtId="166" fontId="17" fillId="0" borderId="0" xfId="0" applyNumberFormat="1" applyFont="1" applyFill="1" applyBorder="1" applyAlignment="1">
      <alignment/>
    </xf>
    <xf numFmtId="166" fontId="20" fillId="0" borderId="61" xfId="0" applyNumberFormat="1" applyFont="1" applyFill="1" applyBorder="1" applyAlignment="1">
      <alignment/>
    </xf>
    <xf numFmtId="166" fontId="20" fillId="0" borderId="62" xfId="0" applyNumberFormat="1" applyFont="1" applyFill="1" applyBorder="1" applyAlignment="1">
      <alignment/>
    </xf>
    <xf numFmtId="166" fontId="20" fillId="0" borderId="63" xfId="0" applyNumberFormat="1" applyFont="1" applyFill="1" applyBorder="1" applyAlignment="1">
      <alignment/>
    </xf>
    <xf numFmtId="3" fontId="21" fillId="0" borderId="68" xfId="0" applyNumberFormat="1" applyFont="1" applyFill="1" applyBorder="1" applyAlignment="1">
      <alignment/>
    </xf>
    <xf numFmtId="166" fontId="21" fillId="0" borderId="58" xfId="0" applyNumberFormat="1" applyFont="1" applyFill="1" applyBorder="1" applyAlignment="1">
      <alignment horizontal="right"/>
    </xf>
    <xf numFmtId="166" fontId="21" fillId="0" borderId="59" xfId="0" applyNumberFormat="1" applyFont="1" applyFill="1" applyBorder="1" applyAlignment="1">
      <alignment horizontal="right"/>
    </xf>
    <xf numFmtId="166" fontId="21" fillId="0" borderId="60" xfId="0" applyNumberFormat="1" applyFont="1" applyFill="1" applyBorder="1" applyAlignment="1">
      <alignment horizontal="right"/>
    </xf>
    <xf numFmtId="3" fontId="21" fillId="67" borderId="58" xfId="0" applyNumberFormat="1" applyFont="1" applyFill="1" applyBorder="1" applyAlignment="1">
      <alignment/>
    </xf>
    <xf numFmtId="3" fontId="19" fillId="67" borderId="59" xfId="0" applyNumberFormat="1" applyFont="1" applyFill="1" applyBorder="1" applyAlignment="1">
      <alignment horizontal="right" wrapText="1"/>
    </xf>
    <xf numFmtId="166" fontId="20" fillId="0" borderId="50" xfId="0" applyNumberFormat="1" applyFont="1" applyFill="1" applyBorder="1" applyAlignment="1" quotePrefix="1">
      <alignment horizontal="right"/>
    </xf>
    <xf numFmtId="166" fontId="20" fillId="0" borderId="0" xfId="0" applyNumberFormat="1" applyFont="1" applyFill="1" applyBorder="1" applyAlignment="1" quotePrefix="1">
      <alignment horizontal="right"/>
    </xf>
    <xf numFmtId="166" fontId="17" fillId="0" borderId="50" xfId="0" applyNumberFormat="1" applyFont="1" applyFill="1" applyBorder="1" applyAlignment="1" quotePrefix="1">
      <alignment horizontal="right"/>
    </xf>
    <xf numFmtId="166" fontId="17" fillId="0" borderId="0" xfId="0" applyNumberFormat="1" applyFont="1" applyFill="1" applyBorder="1" applyAlignment="1" quotePrefix="1">
      <alignment horizontal="right"/>
    </xf>
    <xf numFmtId="166" fontId="17" fillId="0" borderId="53" xfId="0" applyNumberFormat="1" applyFont="1" applyFill="1" applyBorder="1" applyAlignment="1" quotePrefix="1">
      <alignment horizontal="right"/>
    </xf>
    <xf numFmtId="37" fontId="19" fillId="67" borderId="0" xfId="1043" applyNumberFormat="1" applyFont="1" applyFill="1" applyBorder="1">
      <alignment/>
      <protection/>
    </xf>
    <xf numFmtId="37" fontId="17" fillId="67" borderId="51" xfId="1043" applyNumberFormat="1" applyFont="1" applyFill="1" applyBorder="1">
      <alignment/>
      <protection/>
    </xf>
    <xf numFmtId="0" fontId="20" fillId="0" borderId="0" xfId="1043" applyFont="1" applyFill="1" applyBorder="1">
      <alignment/>
      <protection/>
    </xf>
    <xf numFmtId="37" fontId="20" fillId="0" borderId="0" xfId="1043" applyNumberFormat="1" applyFont="1" applyFill="1" applyBorder="1">
      <alignment/>
      <protection/>
    </xf>
    <xf numFmtId="0" fontId="17" fillId="0" borderId="0" xfId="1043" applyFont="1" applyFill="1" applyBorder="1">
      <alignment/>
      <protection/>
    </xf>
    <xf numFmtId="0" fontId="17" fillId="0" borderId="53" xfId="1043" applyFont="1" applyFill="1" applyBorder="1">
      <alignment/>
      <protection/>
    </xf>
    <xf numFmtId="37" fontId="20" fillId="0" borderId="56" xfId="1043" applyNumberFormat="1" applyFont="1" applyFill="1" applyBorder="1">
      <alignment/>
      <protection/>
    </xf>
    <xf numFmtId="166" fontId="20" fillId="0" borderId="56" xfId="179" applyNumberFormat="1" applyFont="1" applyFill="1" applyBorder="1" applyAlignment="1">
      <alignment horizontal="right"/>
    </xf>
    <xf numFmtId="1" fontId="17" fillId="0" borderId="0" xfId="0" applyNumberFormat="1" applyFont="1" applyFill="1" applyBorder="1" applyAlignment="1">
      <alignment horizontal="right" wrapText="1"/>
    </xf>
    <xf numFmtId="0" fontId="20" fillId="0" borderId="55" xfId="1043" applyFont="1" applyFill="1" applyBorder="1">
      <alignment/>
      <protection/>
    </xf>
    <xf numFmtId="0" fontId="20" fillId="0" borderId="56" xfId="1043" applyFont="1" applyFill="1" applyBorder="1">
      <alignment/>
      <protection/>
    </xf>
    <xf numFmtId="0" fontId="17" fillId="0" borderId="56" xfId="0" applyNumberFormat="1" applyFont="1" applyFill="1" applyBorder="1" applyAlignment="1">
      <alignment/>
    </xf>
    <xf numFmtId="0" fontId="17" fillId="0" borderId="0" xfId="0" applyNumberFormat="1" applyFont="1" applyFill="1" applyBorder="1" applyAlignment="1">
      <alignment/>
    </xf>
    <xf numFmtId="37" fontId="17" fillId="67" borderId="0" xfId="1043" applyNumberFormat="1" applyFont="1" applyFill="1" applyBorder="1" applyAlignment="1">
      <alignment horizontal="right" wrapText="1"/>
      <protection/>
    </xf>
    <xf numFmtId="37" fontId="17" fillId="67" borderId="51" xfId="1043" applyNumberFormat="1" applyFont="1" applyFill="1" applyBorder="1" applyAlignment="1">
      <alignment horizontal="right" wrapText="1"/>
      <protection/>
    </xf>
    <xf numFmtId="0" fontId="27" fillId="0" borderId="49" xfId="1043" applyFont="1" applyFill="1" applyBorder="1">
      <alignment/>
      <protection/>
    </xf>
    <xf numFmtId="0" fontId="20" fillId="0" borderId="50" xfId="0" applyFont="1" applyFill="1" applyBorder="1" applyAlignment="1">
      <alignment/>
    </xf>
    <xf numFmtId="0" fontId="17" fillId="0" borderId="50" xfId="0" applyFont="1" applyFill="1" applyBorder="1" applyAlignment="1">
      <alignment horizontal="left" indent="1"/>
    </xf>
    <xf numFmtId="0" fontId="17" fillId="0" borderId="69" xfId="0" applyFont="1" applyFill="1" applyBorder="1" applyAlignment="1">
      <alignment/>
    </xf>
    <xf numFmtId="166" fontId="17" fillId="0" borderId="70" xfId="1043" applyNumberFormat="1" applyFont="1" applyFill="1" applyBorder="1" applyAlignment="1">
      <alignment horizontal="right"/>
      <protection/>
    </xf>
    <xf numFmtId="0" fontId="17" fillId="0" borderId="69" xfId="0" applyFont="1" applyFill="1" applyBorder="1" applyAlignment="1">
      <alignment horizontal="left" indent="1"/>
    </xf>
    <xf numFmtId="0" fontId="20" fillId="0" borderId="71" xfId="0" applyFont="1" applyFill="1" applyBorder="1" applyAlignment="1">
      <alignment/>
    </xf>
    <xf numFmtId="166" fontId="20" fillId="0" borderId="72" xfId="1043" applyNumberFormat="1" applyFont="1" applyFill="1" applyBorder="1" applyAlignment="1">
      <alignment horizontal="right"/>
      <protection/>
    </xf>
    <xf numFmtId="166" fontId="20" fillId="0" borderId="73" xfId="1043" applyNumberFormat="1" applyFont="1" applyFill="1" applyBorder="1" applyAlignment="1">
      <alignment horizontal="right"/>
      <protection/>
    </xf>
    <xf numFmtId="166" fontId="20" fillId="0" borderId="74" xfId="1043" applyNumberFormat="1" applyFont="1" applyFill="1" applyBorder="1" applyAlignment="1">
      <alignment horizontal="right"/>
      <protection/>
    </xf>
    <xf numFmtId="37" fontId="17" fillId="0" borderId="69" xfId="1043" applyNumberFormat="1" applyFont="1" applyFill="1" applyBorder="1">
      <alignment/>
      <protection/>
    </xf>
    <xf numFmtId="37" fontId="17" fillId="0" borderId="70" xfId="1043" applyNumberFormat="1" applyFont="1" applyFill="1" applyBorder="1">
      <alignment/>
      <protection/>
    </xf>
    <xf numFmtId="0" fontId="20" fillId="0" borderId="61" xfId="0" applyFont="1" applyFill="1" applyBorder="1" applyAlignment="1">
      <alignment/>
    </xf>
    <xf numFmtId="0" fontId="27" fillId="0" borderId="50" xfId="1043" applyFont="1" applyFill="1" applyBorder="1">
      <alignment/>
      <protection/>
    </xf>
    <xf numFmtId="0" fontId="23" fillId="0" borderId="0" xfId="0" applyFont="1" applyFill="1" applyBorder="1" applyAlignment="1">
      <alignment/>
    </xf>
    <xf numFmtId="0" fontId="17" fillId="67" borderId="50" xfId="1043" applyNumberFormat="1" applyFont="1" applyFill="1" applyBorder="1">
      <alignment/>
      <protection/>
    </xf>
    <xf numFmtId="0" fontId="17" fillId="67" borderId="0" xfId="1043" applyNumberFormat="1" applyFont="1" applyFill="1" applyBorder="1" applyAlignment="1">
      <alignment horizontal="right"/>
      <protection/>
    </xf>
    <xf numFmtId="3" fontId="17" fillId="0" borderId="59" xfId="0" applyNumberFormat="1" applyFont="1" applyFill="1" applyBorder="1" applyAlignment="1">
      <alignment horizontal="right"/>
    </xf>
    <xf numFmtId="3" fontId="17" fillId="0" borderId="60" xfId="0" applyNumberFormat="1" applyFont="1" applyFill="1" applyBorder="1" applyAlignment="1">
      <alignment horizontal="right"/>
    </xf>
    <xf numFmtId="0" fontId="17" fillId="0" borderId="0" xfId="1043" applyFont="1" applyFill="1" applyBorder="1" applyAlignment="1" quotePrefix="1">
      <alignment horizontal="right"/>
      <protection/>
    </xf>
    <xf numFmtId="165" fontId="22" fillId="0" borderId="53" xfId="1289" applyNumberFormat="1" applyFont="1" applyFill="1" applyBorder="1" applyAlignment="1">
      <alignment horizontal="right"/>
    </xf>
    <xf numFmtId="165" fontId="22" fillId="0" borderId="0" xfId="1043" applyNumberFormat="1" applyFont="1" applyFill="1" applyBorder="1">
      <alignment/>
      <protection/>
    </xf>
    <xf numFmtId="165" fontId="18" fillId="0" borderId="0" xfId="1043" applyNumberFormat="1" applyFont="1" applyFill="1" applyBorder="1">
      <alignment/>
      <protection/>
    </xf>
    <xf numFmtId="165" fontId="29" fillId="0" borderId="0" xfId="1289" applyNumberFormat="1" applyFont="1" applyFill="1" applyBorder="1" applyAlignment="1">
      <alignment horizontal="right"/>
    </xf>
    <xf numFmtId="165" fontId="30" fillId="0" borderId="0" xfId="1289" applyNumberFormat="1" applyFont="1" applyFill="1" applyBorder="1" applyAlignment="1">
      <alignment horizontal="right"/>
    </xf>
    <xf numFmtId="37" fontId="20" fillId="0" borderId="50" xfId="1043" applyNumberFormat="1" applyFont="1" applyFill="1" applyBorder="1" applyAlignment="1">
      <alignment horizontal="left" indent="1"/>
      <protection/>
    </xf>
    <xf numFmtId="37" fontId="20" fillId="0" borderId="61" xfId="1043" applyNumberFormat="1" applyFont="1" applyFill="1" applyBorder="1">
      <alignment/>
      <protection/>
    </xf>
    <xf numFmtId="3" fontId="17" fillId="0" borderId="62" xfId="1043" applyNumberFormat="1" applyFont="1" applyFill="1" applyBorder="1">
      <alignment/>
      <protection/>
    </xf>
    <xf numFmtId="0" fontId="0" fillId="0" borderId="0" xfId="0" applyAlignment="1">
      <alignment wrapText="1"/>
    </xf>
    <xf numFmtId="0" fontId="31" fillId="0" borderId="0" xfId="0" applyFont="1" applyAlignment="1">
      <alignment/>
    </xf>
    <xf numFmtId="0" fontId="32" fillId="0" borderId="0" xfId="0" applyFont="1" applyAlignment="1">
      <alignment/>
    </xf>
    <xf numFmtId="0" fontId="32" fillId="0" borderId="0" xfId="0" applyFont="1" applyAlignment="1">
      <alignment horizontal="right"/>
    </xf>
    <xf numFmtId="0" fontId="33" fillId="0" borderId="0" xfId="0" applyFont="1" applyAlignment="1">
      <alignment/>
    </xf>
    <xf numFmtId="0" fontId="34" fillId="41" borderId="0" xfId="0" applyFont="1" applyFill="1" applyBorder="1" applyAlignment="1">
      <alignment/>
    </xf>
    <xf numFmtId="0" fontId="35" fillId="68" borderId="0" xfId="0" applyFont="1" applyFill="1" applyAlignment="1">
      <alignment/>
    </xf>
    <xf numFmtId="0" fontId="36" fillId="68" borderId="0" xfId="0" applyFont="1" applyFill="1" applyAlignment="1">
      <alignment/>
    </xf>
    <xf numFmtId="0" fontId="35" fillId="69" borderId="0" xfId="0" applyFont="1" applyFill="1" applyAlignment="1">
      <alignment horizontal="center"/>
    </xf>
    <xf numFmtId="0" fontId="35" fillId="19" borderId="0" xfId="0" applyFont="1" applyFill="1" applyBorder="1" applyAlignment="1">
      <alignment horizontal="center"/>
    </xf>
    <xf numFmtId="0" fontId="37" fillId="68" borderId="0" xfId="0" applyFont="1" applyFill="1" applyAlignment="1">
      <alignment/>
    </xf>
    <xf numFmtId="0" fontId="32" fillId="0" borderId="75" xfId="0" applyFont="1" applyBorder="1" applyAlignment="1">
      <alignment/>
    </xf>
    <xf numFmtId="0" fontId="38" fillId="0" borderId="75" xfId="0" applyFont="1" applyBorder="1" applyAlignment="1">
      <alignment/>
    </xf>
    <xf numFmtId="0" fontId="39" fillId="0" borderId="75" xfId="0" applyFont="1" applyBorder="1" applyAlignment="1">
      <alignment/>
    </xf>
    <xf numFmtId="0" fontId="39" fillId="0" borderId="75" xfId="0" applyFont="1" applyBorder="1" applyAlignment="1">
      <alignment horizontal="right"/>
    </xf>
    <xf numFmtId="0" fontId="32" fillId="0" borderId="0" xfId="0" applyFont="1" applyBorder="1" applyAlignment="1">
      <alignment/>
    </xf>
    <xf numFmtId="0" fontId="38" fillId="0" borderId="0" xfId="0" applyFont="1" applyBorder="1" applyAlignment="1">
      <alignment/>
    </xf>
    <xf numFmtId="0" fontId="39" fillId="0" borderId="0" xfId="0" applyFont="1" applyBorder="1" applyAlignment="1">
      <alignment/>
    </xf>
    <xf numFmtId="0" fontId="39" fillId="0" borderId="0" xfId="0" applyFont="1" applyBorder="1" applyAlignment="1">
      <alignment horizontal="right"/>
    </xf>
    <xf numFmtId="0" fontId="37" fillId="70" borderId="0" xfId="0" applyFont="1" applyFill="1" applyAlignment="1">
      <alignment/>
    </xf>
    <xf numFmtId="0" fontId="40" fillId="0" borderId="0" xfId="0" applyFont="1" applyAlignment="1">
      <alignment/>
    </xf>
    <xf numFmtId="49" fontId="32" fillId="0" borderId="0" xfId="0" applyNumberFormat="1" applyFont="1" applyAlignment="1">
      <alignment horizontal="right"/>
    </xf>
    <xf numFmtId="0" fontId="41" fillId="5" borderId="0" xfId="0" applyFont="1" applyFill="1" applyAlignment="1">
      <alignment/>
    </xf>
    <xf numFmtId="0" fontId="41" fillId="20" borderId="0" xfId="0" applyFont="1" applyFill="1" applyAlignment="1">
      <alignment/>
    </xf>
    <xf numFmtId="0" fontId="41" fillId="62" borderId="0" xfId="0" applyFont="1" applyFill="1" applyAlignment="1">
      <alignment/>
    </xf>
    <xf numFmtId="0" fontId="40" fillId="0" borderId="31" xfId="0" applyFont="1" applyBorder="1" applyAlignment="1">
      <alignment/>
    </xf>
    <xf numFmtId="49" fontId="40" fillId="0" borderId="31" xfId="0" applyNumberFormat="1" applyFont="1" applyBorder="1" applyAlignment="1">
      <alignment horizontal="right"/>
    </xf>
    <xf numFmtId="0" fontId="37" fillId="71" borderId="0" xfId="0" applyFont="1" applyFill="1" applyAlignment="1">
      <alignment/>
    </xf>
    <xf numFmtId="0" fontId="38" fillId="0" borderId="0" xfId="0" applyFont="1" applyBorder="1" applyAlignment="1">
      <alignment horizontal="left" wrapText="1"/>
    </xf>
    <xf numFmtId="0" fontId="38" fillId="0" borderId="0" xfId="0" applyFont="1" applyBorder="1" applyAlignment="1">
      <alignment horizontal="right" wrapText="1"/>
    </xf>
    <xf numFmtId="49" fontId="38" fillId="0" borderId="0" xfId="0" applyNumberFormat="1" applyFont="1" applyBorder="1" applyAlignment="1">
      <alignment horizontal="right" wrapText="1"/>
    </xf>
    <xf numFmtId="0" fontId="37" fillId="72" borderId="0" xfId="0" applyFont="1" applyFill="1" applyAlignment="1">
      <alignment/>
    </xf>
    <xf numFmtId="0" fontId="40" fillId="0" borderId="0" xfId="0" applyFont="1" applyBorder="1" applyAlignment="1">
      <alignment/>
    </xf>
    <xf numFmtId="49" fontId="32" fillId="0" borderId="0" xfId="0" applyNumberFormat="1" applyFont="1" applyBorder="1" applyAlignment="1">
      <alignment horizontal="right"/>
    </xf>
    <xf numFmtId="0" fontId="41" fillId="31" borderId="0" xfId="0" applyFont="1" applyFill="1" applyAlignment="1">
      <alignment/>
    </xf>
    <xf numFmtId="0" fontId="32" fillId="0" borderId="76" xfId="0" applyFont="1" applyBorder="1" applyAlignment="1">
      <alignment/>
    </xf>
    <xf numFmtId="49" fontId="32" fillId="0" borderId="76" xfId="0" applyNumberFormat="1" applyFont="1" applyBorder="1" applyAlignment="1">
      <alignment horizontal="right"/>
    </xf>
    <xf numFmtId="3" fontId="32" fillId="0" borderId="0" xfId="0" applyNumberFormat="1" applyFont="1" applyAlignment="1">
      <alignment horizontal="right"/>
    </xf>
    <xf numFmtId="3" fontId="40" fillId="0" borderId="31" xfId="0" applyNumberFormat="1" applyFont="1" applyBorder="1" applyAlignment="1">
      <alignment horizontal="right"/>
    </xf>
    <xf numFmtId="3" fontId="38" fillId="0" borderId="0" xfId="0" applyNumberFormat="1" applyFont="1" applyBorder="1" applyAlignment="1">
      <alignment horizontal="right" wrapText="1"/>
    </xf>
    <xf numFmtId="3" fontId="32" fillId="0" borderId="0" xfId="0" applyNumberFormat="1" applyFont="1" applyBorder="1" applyAlignment="1">
      <alignment horizontal="right"/>
    </xf>
    <xf numFmtId="3" fontId="32" fillId="0" borderId="76" xfId="0" applyNumberFormat="1" applyFont="1" applyBorder="1" applyAlignment="1">
      <alignment horizontal="right"/>
    </xf>
    <xf numFmtId="0" fontId="11" fillId="0" borderId="28" xfId="0" applyFont="1" applyBorder="1" applyAlignment="1">
      <alignment/>
    </xf>
    <xf numFmtId="3" fontId="0" fillId="0" borderId="0" xfId="0" applyNumberFormat="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3" fontId="0" fillId="0" borderId="0" xfId="0" applyNumberFormat="1" applyBorder="1" applyAlignment="1">
      <alignment/>
    </xf>
    <xf numFmtId="3" fontId="0" fillId="0" borderId="34" xfId="0" applyNumberFormat="1" applyBorder="1" applyAlignment="1">
      <alignment/>
    </xf>
    <xf numFmtId="0" fontId="0" fillId="0" borderId="35" xfId="0" applyBorder="1" applyAlignment="1">
      <alignment/>
    </xf>
    <xf numFmtId="0" fontId="0" fillId="0" borderId="26" xfId="0" applyBorder="1" applyAlignment="1">
      <alignment/>
    </xf>
    <xf numFmtId="0" fontId="0" fillId="0" borderId="36" xfId="0" applyBorder="1" applyAlignment="1">
      <alignment/>
    </xf>
    <xf numFmtId="0" fontId="0" fillId="0" borderId="77" xfId="0" applyFont="1" applyBorder="1" applyAlignment="1">
      <alignment horizontal="center"/>
    </xf>
    <xf numFmtId="0" fontId="0" fillId="0" borderId="27" xfId="0" applyBorder="1" applyAlignment="1">
      <alignment/>
    </xf>
    <xf numFmtId="49" fontId="0" fillId="0" borderId="27" xfId="0" applyNumberFormat="1" applyBorder="1" applyAlignment="1">
      <alignment horizontal="right"/>
    </xf>
    <xf numFmtId="0" fontId="0" fillId="0" borderId="27" xfId="0" applyBorder="1" applyAlignment="1">
      <alignment horizontal="right"/>
    </xf>
    <xf numFmtId="3" fontId="0" fillId="0" borderId="27" xfId="0" applyNumberFormat="1" applyFont="1" applyBorder="1" applyAlignment="1">
      <alignment/>
    </xf>
    <xf numFmtId="3" fontId="0" fillId="0" borderId="78" xfId="0" applyNumberFormat="1" applyFont="1" applyBorder="1" applyAlignment="1">
      <alignment/>
    </xf>
    <xf numFmtId="0" fontId="42" fillId="0" borderId="0" xfId="0" applyFont="1" applyAlignment="1">
      <alignment/>
    </xf>
    <xf numFmtId="0" fontId="43" fillId="0" borderId="0" xfId="0" applyFont="1" applyAlignment="1">
      <alignment/>
    </xf>
    <xf numFmtId="0" fontId="35" fillId="5" borderId="0" xfId="0" applyFont="1" applyFill="1" applyBorder="1" applyAlignment="1">
      <alignment/>
    </xf>
    <xf numFmtId="0" fontId="44" fillId="0" borderId="75" xfId="0" applyFont="1" applyBorder="1" applyAlignment="1">
      <alignment horizontal="right" wrapText="1"/>
    </xf>
    <xf numFmtId="0" fontId="0" fillId="0" borderId="75" xfId="0" applyBorder="1" applyAlignment="1">
      <alignment horizontal="right" wrapText="1"/>
    </xf>
    <xf numFmtId="49" fontId="25" fillId="0" borderId="75" xfId="0" applyNumberFormat="1" applyFont="1" applyBorder="1" applyAlignment="1">
      <alignment horizontal="right" wrapText="1"/>
    </xf>
    <xf numFmtId="0" fontId="0" fillId="0" borderId="75" xfId="0" applyBorder="1" applyAlignment="1">
      <alignment wrapText="1"/>
    </xf>
    <xf numFmtId="0" fontId="0" fillId="0" borderId="0" xfId="0" applyBorder="1" applyAlignment="1">
      <alignment wrapText="1"/>
    </xf>
    <xf numFmtId="0" fontId="44" fillId="0" borderId="0" xfId="0" applyFont="1" applyBorder="1" applyAlignment="1">
      <alignment horizontal="right" wrapText="1"/>
    </xf>
    <xf numFmtId="0" fontId="0" fillId="0" borderId="0" xfId="0" applyBorder="1" applyAlignment="1">
      <alignment horizontal="right" wrapText="1"/>
    </xf>
    <xf numFmtId="49" fontId="25" fillId="0" borderId="0" xfId="0" applyNumberFormat="1" applyFont="1" applyBorder="1" applyAlignment="1">
      <alignment horizontal="right" wrapText="1"/>
    </xf>
    <xf numFmtId="0" fontId="37" fillId="73" borderId="0" xfId="0" applyFont="1" applyFill="1" applyAlignment="1">
      <alignment/>
    </xf>
    <xf numFmtId="0" fontId="25" fillId="0" borderId="0" xfId="0" applyFont="1" applyAlignment="1">
      <alignment wrapText="1"/>
    </xf>
    <xf numFmtId="49" fontId="0" fillId="0" borderId="0" xfId="0" applyNumberFormat="1" applyAlignment="1">
      <alignment horizontal="right" wrapText="1"/>
    </xf>
    <xf numFmtId="49" fontId="25" fillId="0" borderId="0" xfId="0" applyNumberFormat="1" applyFont="1" applyAlignment="1">
      <alignment horizontal="right" wrapText="1"/>
    </xf>
    <xf numFmtId="0" fontId="37" fillId="15" borderId="0" xfId="0" applyFont="1" applyFill="1" applyAlignment="1">
      <alignment/>
    </xf>
    <xf numFmtId="0" fontId="44" fillId="0" borderId="31" xfId="0" applyFont="1" applyBorder="1" applyAlignment="1">
      <alignment wrapText="1"/>
    </xf>
    <xf numFmtId="49" fontId="44" fillId="0" borderId="31" xfId="0" applyNumberFormat="1" applyFont="1" applyBorder="1" applyAlignment="1">
      <alignment horizontal="right" wrapText="1"/>
    </xf>
    <xf numFmtId="49" fontId="44" fillId="0" borderId="0" xfId="0" applyNumberFormat="1" applyFont="1" applyBorder="1" applyAlignment="1">
      <alignment horizontal="right" wrapText="1"/>
    </xf>
    <xf numFmtId="0" fontId="37" fillId="74" borderId="0" xfId="0" applyFont="1" applyFill="1" applyAlignment="1">
      <alignment/>
    </xf>
    <xf numFmtId="0" fontId="44" fillId="0" borderId="75" xfId="0" applyFont="1" applyBorder="1" applyAlignment="1">
      <alignment wrapText="1"/>
    </xf>
    <xf numFmtId="49" fontId="44" fillId="0" borderId="75" xfId="0" applyNumberFormat="1" applyFont="1" applyBorder="1" applyAlignment="1">
      <alignment horizontal="right" wrapText="1"/>
    </xf>
    <xf numFmtId="3" fontId="0" fillId="0" borderId="0" xfId="0" applyNumberFormat="1" applyFont="1" applyAlignment="1">
      <alignment horizontal="right" wrapText="1"/>
    </xf>
    <xf numFmtId="3" fontId="25" fillId="0" borderId="0" xfId="0" applyNumberFormat="1" applyFont="1" applyAlignment="1">
      <alignment horizontal="right" wrapText="1"/>
    </xf>
    <xf numFmtId="3" fontId="0" fillId="0" borderId="0" xfId="0" applyNumberFormat="1" applyAlignment="1">
      <alignment horizontal="right" wrapText="1"/>
    </xf>
    <xf numFmtId="3" fontId="44" fillId="0" borderId="31" xfId="0" applyNumberFormat="1" applyFont="1" applyBorder="1" applyAlignment="1">
      <alignment horizontal="right" wrapText="1"/>
    </xf>
    <xf numFmtId="3" fontId="44" fillId="0" borderId="75" xfId="0" applyNumberFormat="1" applyFont="1" applyBorder="1" applyAlignment="1">
      <alignment horizontal="right" wrapText="1"/>
    </xf>
    <xf numFmtId="0" fontId="0" fillId="0" borderId="0" xfId="0" applyFont="1" applyAlignment="1">
      <alignment wrapText="1"/>
    </xf>
    <xf numFmtId="49" fontId="0" fillId="0" borderId="0" xfId="0" applyNumberFormat="1" applyBorder="1" applyAlignment="1">
      <alignment/>
    </xf>
    <xf numFmtId="49" fontId="0" fillId="0" borderId="34" xfId="0" applyNumberFormat="1" applyBorder="1" applyAlignment="1">
      <alignment/>
    </xf>
    <xf numFmtId="22" fontId="0" fillId="0" borderId="0" xfId="0" applyNumberFormat="1" applyAlignment="1">
      <alignment/>
    </xf>
    <xf numFmtId="0" fontId="0" fillId="0" borderId="0" xfId="0" applyAlignment="1">
      <alignment horizontal="left"/>
    </xf>
    <xf numFmtId="3" fontId="45" fillId="50" borderId="0" xfId="0" applyNumberFormat="1" applyFont="1" applyFill="1" applyBorder="1" applyAlignment="1">
      <alignment vertical="top" wrapText="1"/>
    </xf>
    <xf numFmtId="3" fontId="6" fillId="50" borderId="0" xfId="0" applyNumberFormat="1" applyFont="1" applyFill="1" applyBorder="1" applyAlignment="1">
      <alignment horizontal="right" wrapText="1"/>
    </xf>
    <xf numFmtId="3" fontId="6" fillId="50" borderId="60" xfId="0" applyNumberFormat="1" applyFont="1" applyFill="1" applyBorder="1" applyAlignment="1">
      <alignment horizontal="right" wrapText="1"/>
    </xf>
    <xf numFmtId="0" fontId="46" fillId="0" borderId="67" xfId="1043" applyFont="1" applyFill="1" applyBorder="1" applyAlignment="1">
      <alignment horizontal="left"/>
      <protection/>
    </xf>
    <xf numFmtId="0" fontId="46" fillId="0" borderId="49" xfId="1043" applyFont="1" applyFill="1" applyBorder="1">
      <alignment/>
      <protection/>
    </xf>
    <xf numFmtId="0" fontId="7" fillId="0" borderId="49" xfId="1043" applyFont="1" applyFill="1" applyBorder="1" applyAlignment="1" quotePrefix="1">
      <alignment horizontal="right"/>
      <protection/>
    </xf>
    <xf numFmtId="0" fontId="7" fillId="0" borderId="47" xfId="1043" applyFont="1" applyFill="1" applyBorder="1" applyAlignment="1" quotePrefix="1">
      <alignment horizontal="right"/>
      <protection/>
    </xf>
    <xf numFmtId="0" fontId="7" fillId="0" borderId="48" xfId="1043" applyFont="1" applyFill="1" applyBorder="1" applyAlignment="1" quotePrefix="1">
      <alignment horizontal="right"/>
      <protection/>
    </xf>
    <xf numFmtId="0" fontId="47" fillId="0" borderId="0" xfId="0" applyFont="1" applyAlignment="1">
      <alignment horizontal="left" wrapText="1"/>
    </xf>
    <xf numFmtId="0" fontId="47" fillId="0" borderId="0" xfId="0" applyFont="1" applyAlignment="1">
      <alignment wrapText="1"/>
    </xf>
    <xf numFmtId="165" fontId="8" fillId="0" borderId="51" xfId="0" applyNumberFormat="1" applyFont="1" applyFill="1" applyBorder="1" applyAlignment="1">
      <alignment horizontal="right"/>
    </xf>
    <xf numFmtId="0" fontId="47" fillId="0" borderId="41" xfId="0" applyFont="1" applyBorder="1" applyAlignment="1">
      <alignment horizontal="left" wrapText="1"/>
    </xf>
    <xf numFmtId="0" fontId="47" fillId="0" borderId="41" xfId="0" applyFont="1" applyBorder="1" applyAlignment="1">
      <alignment wrapText="1"/>
    </xf>
    <xf numFmtId="0" fontId="48" fillId="0" borderId="0" xfId="0" applyFont="1" applyAlignment="1">
      <alignment horizontal="left" vertical="top" wrapText="1"/>
    </xf>
    <xf numFmtId="0" fontId="48" fillId="0" borderId="0" xfId="0" applyFont="1" applyAlignment="1">
      <alignment vertical="top" wrapText="1"/>
    </xf>
    <xf numFmtId="0" fontId="47" fillId="0" borderId="0" xfId="0" applyFont="1" applyAlignment="1">
      <alignment horizontal="left" vertical="top" wrapText="1"/>
    </xf>
    <xf numFmtId="0" fontId="47" fillId="0" borderId="0" xfId="0" applyFont="1" applyAlignment="1">
      <alignment vertical="top" wrapText="1"/>
    </xf>
    <xf numFmtId="0" fontId="48" fillId="0" borderId="41" xfId="0" applyFont="1" applyBorder="1" applyAlignment="1">
      <alignment horizontal="left" vertical="top" wrapText="1"/>
    </xf>
    <xf numFmtId="0" fontId="48" fillId="0" borderId="41" xfId="0" applyFont="1" applyBorder="1" applyAlignment="1">
      <alignment vertical="top" wrapText="1"/>
    </xf>
    <xf numFmtId="0" fontId="35" fillId="19" borderId="0" xfId="0" applyFont="1" applyFill="1" applyBorder="1" applyAlignment="1">
      <alignment/>
    </xf>
    <xf numFmtId="169" fontId="47" fillId="0" borderId="0" xfId="146" applyNumberFormat="1" applyFont="1" applyAlignment="1">
      <alignment wrapText="1"/>
    </xf>
    <xf numFmtId="169" fontId="47" fillId="0" borderId="0" xfId="146" applyNumberFormat="1" applyFont="1" applyAlignment="1">
      <alignment horizontal="left" wrapText="1"/>
    </xf>
    <xf numFmtId="169" fontId="47" fillId="0" borderId="41" xfId="146" applyNumberFormat="1" applyFont="1" applyBorder="1" applyAlignment="1">
      <alignment wrapText="1"/>
    </xf>
    <xf numFmtId="169" fontId="48" fillId="0" borderId="0" xfId="146" applyNumberFormat="1" applyFont="1" applyAlignment="1">
      <alignment wrapText="1"/>
    </xf>
    <xf numFmtId="169" fontId="47" fillId="0" borderId="0" xfId="146" applyNumberFormat="1" applyFont="1" applyAlignment="1">
      <alignment vertical="top" wrapText="1"/>
    </xf>
    <xf numFmtId="169" fontId="48" fillId="0" borderId="41" xfId="146" applyNumberFormat="1" applyFont="1" applyBorder="1" applyAlignment="1">
      <alignment wrapText="1"/>
    </xf>
    <xf numFmtId="0" fontId="0" fillId="0" borderId="33" xfId="0" applyFont="1" applyBorder="1" applyAlignment="1">
      <alignment/>
    </xf>
    <xf numFmtId="0" fontId="0" fillId="0" borderId="35" xfId="0" applyFont="1" applyBorder="1" applyAlignment="1">
      <alignment/>
    </xf>
    <xf numFmtId="3" fontId="0" fillId="0" borderId="26" xfId="0" applyNumberFormat="1" applyBorder="1" applyAlignment="1">
      <alignment/>
    </xf>
    <xf numFmtId="3" fontId="0" fillId="0" borderId="36" xfId="0" applyNumberFormat="1" applyBorder="1" applyAlignment="1">
      <alignment/>
    </xf>
    <xf numFmtId="3" fontId="0" fillId="75" borderId="26" xfId="0" applyNumberFormat="1" applyFill="1" applyBorder="1" applyAlignment="1">
      <alignment/>
    </xf>
    <xf numFmtId="3" fontId="0" fillId="75" borderId="36" xfId="0" applyNumberFormat="1" applyFill="1" applyBorder="1" applyAlignment="1">
      <alignment/>
    </xf>
    <xf numFmtId="0" fontId="34" fillId="41" borderId="0" xfId="577" applyFont="1" applyFill="1" applyBorder="1">
      <alignment/>
      <protection/>
    </xf>
    <xf numFmtId="0" fontId="1" fillId="0" borderId="0" xfId="577">
      <alignment/>
      <protection/>
    </xf>
    <xf numFmtId="22" fontId="1" fillId="0" borderId="0" xfId="577" applyNumberFormat="1">
      <alignment/>
      <protection/>
    </xf>
    <xf numFmtId="0" fontId="35" fillId="68" borderId="0" xfId="577" applyFont="1" applyFill="1">
      <alignment/>
      <protection/>
    </xf>
    <xf numFmtId="0" fontId="36" fillId="68" borderId="0" xfId="577" applyFont="1" applyFill="1">
      <alignment/>
      <protection/>
    </xf>
    <xf numFmtId="0" fontId="35" fillId="69" borderId="0" xfId="577" applyFont="1" applyFill="1" applyAlignment="1">
      <alignment horizontal="center"/>
      <protection/>
    </xf>
    <xf numFmtId="0" fontId="37" fillId="68" borderId="0" xfId="577" applyFont="1" applyFill="1">
      <alignment/>
      <protection/>
    </xf>
    <xf numFmtId="3" fontId="45" fillId="50" borderId="0" xfId="577" applyNumberFormat="1" applyFont="1" applyFill="1" applyBorder="1" applyAlignment="1">
      <alignment vertical="top" wrapText="1"/>
      <protection/>
    </xf>
    <xf numFmtId="3" fontId="6" fillId="50" borderId="0" xfId="577" applyNumberFormat="1" applyFont="1" applyFill="1" applyBorder="1" applyAlignment="1">
      <alignment horizontal="right" wrapText="1"/>
      <protection/>
    </xf>
    <xf numFmtId="3" fontId="6" fillId="50" borderId="60" xfId="577" applyNumberFormat="1" applyFont="1" applyFill="1" applyBorder="1" applyAlignment="1">
      <alignment horizontal="right" wrapText="1"/>
      <protection/>
    </xf>
    <xf numFmtId="0" fontId="37" fillId="72" borderId="0" xfId="577" applyFont="1" applyFill="1">
      <alignment/>
      <protection/>
    </xf>
    <xf numFmtId="37" fontId="8" fillId="0" borderId="50" xfId="1043" applyNumberFormat="1" applyFont="1" applyFill="1" applyBorder="1" applyAlignment="1">
      <alignment horizontal="left"/>
      <protection/>
    </xf>
    <xf numFmtId="37" fontId="8" fillId="0" borderId="50" xfId="1043" applyNumberFormat="1" applyFont="1" applyFill="1" applyBorder="1">
      <alignment/>
      <protection/>
    </xf>
    <xf numFmtId="165" fontId="8" fillId="0" borderId="50" xfId="577" applyNumberFormat="1" applyFont="1" applyFill="1" applyBorder="1" applyAlignment="1">
      <alignment horizontal="right"/>
      <protection/>
    </xf>
    <xf numFmtId="0" fontId="41" fillId="62" borderId="0" xfId="577" applyFont="1" applyFill="1">
      <alignment/>
      <protection/>
    </xf>
    <xf numFmtId="3" fontId="7" fillId="0" borderId="50" xfId="577" applyNumberFormat="1" applyFont="1" applyFill="1" applyBorder="1" applyAlignment="1">
      <alignment horizontal="left"/>
      <protection/>
    </xf>
    <xf numFmtId="3" fontId="7" fillId="0" borderId="50" xfId="577" applyNumberFormat="1" applyFont="1" applyFill="1" applyBorder="1">
      <alignment/>
      <protection/>
    </xf>
    <xf numFmtId="166" fontId="7" fillId="0" borderId="50" xfId="577" applyNumberFormat="1" applyFont="1" applyFill="1" applyBorder="1" applyAlignment="1">
      <alignment horizontal="right"/>
      <protection/>
    </xf>
    <xf numFmtId="3" fontId="7" fillId="0" borderId="50" xfId="1042" applyNumberFormat="1" applyFont="1" applyFill="1" applyBorder="1" applyAlignment="1">
      <alignment horizontal="left"/>
      <protection/>
    </xf>
    <xf numFmtId="3" fontId="7" fillId="0" borderId="50" xfId="1042" applyNumberFormat="1" applyFont="1" applyFill="1" applyBorder="1">
      <alignment/>
      <protection/>
    </xf>
    <xf numFmtId="3" fontId="7" fillId="0" borderId="52" xfId="1042" applyNumberFormat="1" applyFont="1" applyFill="1" applyBorder="1" applyAlignment="1">
      <alignment horizontal="left"/>
      <protection/>
    </xf>
    <xf numFmtId="3" fontId="7" fillId="0" borderId="52" xfId="1042" applyNumberFormat="1" applyFont="1" applyFill="1" applyBorder="1">
      <alignment/>
      <protection/>
    </xf>
    <xf numFmtId="166" fontId="7" fillId="0" borderId="52" xfId="577" applyNumberFormat="1" applyFont="1" applyFill="1" applyBorder="1" applyAlignment="1">
      <alignment horizontal="right"/>
      <protection/>
    </xf>
    <xf numFmtId="0" fontId="37" fillId="70" borderId="0" xfId="577" applyFont="1" applyFill="1">
      <alignment/>
      <protection/>
    </xf>
    <xf numFmtId="166" fontId="8" fillId="0" borderId="50" xfId="577" applyNumberFormat="1" applyFont="1" applyFill="1" applyBorder="1" applyAlignment="1">
      <alignment horizontal="right"/>
      <protection/>
    </xf>
    <xf numFmtId="3" fontId="7" fillId="0" borderId="52" xfId="577" applyNumberFormat="1" applyFont="1" applyFill="1" applyBorder="1" applyAlignment="1">
      <alignment horizontal="left"/>
      <protection/>
    </xf>
    <xf numFmtId="3" fontId="7" fillId="0" borderId="52" xfId="577" applyNumberFormat="1" applyFont="1" applyFill="1" applyBorder="1">
      <alignment/>
      <protection/>
    </xf>
    <xf numFmtId="0" fontId="37" fillId="74" borderId="0" xfId="577" applyFont="1" applyFill="1">
      <alignment/>
      <protection/>
    </xf>
    <xf numFmtId="3" fontId="8" fillId="0" borderId="61" xfId="577" applyNumberFormat="1" applyFont="1" applyFill="1" applyBorder="1" applyAlignment="1">
      <alignment horizontal="left"/>
      <protection/>
    </xf>
    <xf numFmtId="3" fontId="8" fillId="0" borderId="61" xfId="577" applyNumberFormat="1" applyFont="1" applyFill="1" applyBorder="1">
      <alignment/>
      <protection/>
    </xf>
    <xf numFmtId="166" fontId="8" fillId="0" borderId="61" xfId="577" applyNumberFormat="1" applyFont="1" applyFill="1" applyBorder="1" applyAlignment="1">
      <alignment horizontal="right"/>
      <protection/>
    </xf>
    <xf numFmtId="37" fontId="45" fillId="0" borderId="49" xfId="1043" applyNumberFormat="1" applyFont="1" applyFill="1" applyBorder="1" applyAlignment="1">
      <alignment horizontal="left"/>
      <protection/>
    </xf>
    <xf numFmtId="37" fontId="45" fillId="0" borderId="49" xfId="1043" applyNumberFormat="1" applyFont="1" applyFill="1" applyBorder="1">
      <alignment/>
      <protection/>
    </xf>
    <xf numFmtId="166" fontId="45" fillId="0" borderId="49" xfId="577" applyNumberFormat="1" applyFont="1" applyFill="1" applyBorder="1" applyAlignment="1">
      <alignment horizontal="right"/>
      <protection/>
    </xf>
    <xf numFmtId="3" fontId="8" fillId="0" borderId="50" xfId="577" applyNumberFormat="1" applyFont="1" applyFill="1" applyBorder="1" applyAlignment="1">
      <alignment horizontal="left"/>
      <protection/>
    </xf>
    <xf numFmtId="3" fontId="8" fillId="0" borderId="50" xfId="577" applyNumberFormat="1" applyFont="1" applyFill="1" applyBorder="1">
      <alignment/>
      <protection/>
    </xf>
    <xf numFmtId="166" fontId="7" fillId="0" borderId="50" xfId="577" applyNumberFormat="1" applyFont="1" applyFill="1" applyBorder="1">
      <alignment/>
      <protection/>
    </xf>
    <xf numFmtId="166" fontId="8" fillId="0" borderId="61" xfId="577" applyNumberFormat="1" applyFont="1" applyFill="1" applyBorder="1">
      <alignment/>
      <protection/>
    </xf>
    <xf numFmtId="0" fontId="41" fillId="20" borderId="0" xfId="577" applyFont="1" applyFill="1">
      <alignment/>
      <protection/>
    </xf>
    <xf numFmtId="3" fontId="45" fillId="0" borderId="68" xfId="577" applyNumberFormat="1" applyFont="1" applyFill="1" applyBorder="1" applyAlignment="1">
      <alignment horizontal="left"/>
      <protection/>
    </xf>
    <xf numFmtId="3" fontId="45" fillId="0" borderId="58" xfId="577" applyNumberFormat="1" applyFont="1" applyFill="1" applyBorder="1">
      <alignment/>
      <protection/>
    </xf>
    <xf numFmtId="166" fontId="45" fillId="0" borderId="58" xfId="577" applyNumberFormat="1" applyFont="1" applyFill="1" applyBorder="1" applyAlignment="1">
      <alignment horizontal="right"/>
      <protection/>
    </xf>
    <xf numFmtId="3" fontId="18" fillId="0" borderId="0" xfId="1042" applyNumberFormat="1" applyFont="1" applyFill="1" applyBorder="1" applyAlignment="1">
      <alignment horizontal="right"/>
      <protection/>
    </xf>
    <xf numFmtId="37" fontId="17" fillId="65" borderId="50" xfId="1043" applyNumberFormat="1" applyFont="1" applyFill="1" applyBorder="1">
      <alignment/>
      <protection/>
    </xf>
    <xf numFmtId="165" fontId="22" fillId="65" borderId="0" xfId="1289" applyNumberFormat="1" applyFont="1" applyFill="1" applyBorder="1" applyAlignment="1">
      <alignment horizontal="right"/>
    </xf>
    <xf numFmtId="166" fontId="17" fillId="65" borderId="0" xfId="1043" applyNumberFormat="1" applyFont="1" applyFill="1" applyBorder="1" applyAlignment="1">
      <alignment horizontal="right"/>
      <protection/>
    </xf>
    <xf numFmtId="166" fontId="17" fillId="65" borderId="51" xfId="1043" applyNumberFormat="1" applyFont="1" applyFill="1" applyBorder="1" applyAlignment="1">
      <alignment horizontal="right"/>
      <protection/>
    </xf>
    <xf numFmtId="166" fontId="17" fillId="65" borderId="53" xfId="0" applyNumberFormat="1" applyFont="1" applyFill="1" applyBorder="1" applyAlignment="1">
      <alignment horizontal="right"/>
    </xf>
    <xf numFmtId="37" fontId="21" fillId="67" borderId="50" xfId="1043" applyNumberFormat="1" applyFont="1" applyFill="1" applyBorder="1" applyAlignment="1">
      <alignment wrapText="1"/>
      <protection/>
    </xf>
    <xf numFmtId="166" fontId="17" fillId="10" borderId="64" xfId="1043" applyNumberFormat="1" applyFont="1" applyFill="1" applyBorder="1" applyAlignment="1">
      <alignment horizontal="right"/>
      <protection/>
    </xf>
    <xf numFmtId="168" fontId="17" fillId="0" borderId="0" xfId="0" applyNumberFormat="1" applyFont="1" applyFill="1" applyAlignment="1">
      <alignment/>
    </xf>
    <xf numFmtId="165" fontId="17" fillId="0" borderId="51" xfId="1043" applyNumberFormat="1" applyFont="1" applyFill="1" applyBorder="1" applyAlignment="1">
      <alignment horizontal="right"/>
      <protection/>
    </xf>
    <xf numFmtId="37" fontId="27" fillId="0" borderId="50" xfId="1043" applyNumberFormat="1" applyFont="1" applyFill="1" applyBorder="1">
      <alignment/>
      <protection/>
    </xf>
    <xf numFmtId="0" fontId="21" fillId="65" borderId="50" xfId="1043" applyFont="1" applyFill="1" applyBorder="1">
      <alignment/>
      <protection/>
    </xf>
    <xf numFmtId="0" fontId="18" fillId="65" borderId="56" xfId="1043" applyFont="1" applyFill="1" applyBorder="1" applyAlignment="1">
      <alignment horizontal="right"/>
      <protection/>
    </xf>
    <xf numFmtId="3" fontId="17" fillId="65" borderId="0" xfId="0" applyNumberFormat="1" applyFont="1" applyFill="1" applyBorder="1" applyAlignment="1">
      <alignment horizontal="right"/>
    </xf>
    <xf numFmtId="3" fontId="17" fillId="65" borderId="51" xfId="0" applyNumberFormat="1" applyFont="1" applyFill="1" applyBorder="1" applyAlignment="1">
      <alignment horizontal="right"/>
    </xf>
    <xf numFmtId="37" fontId="7" fillId="65" borderId="0" xfId="1043" applyNumberFormat="1" applyFont="1" applyFill="1">
      <alignment/>
      <protection/>
    </xf>
    <xf numFmtId="0" fontId="21" fillId="65" borderId="49" xfId="1043" applyFont="1" applyFill="1" applyBorder="1">
      <alignment/>
      <protection/>
    </xf>
    <xf numFmtId="165" fontId="18" fillId="65" borderId="0" xfId="1289" applyNumberFormat="1" applyFont="1" applyFill="1" applyBorder="1" applyAlignment="1">
      <alignment horizontal="right"/>
    </xf>
    <xf numFmtId="3" fontId="17" fillId="65" borderId="47" xfId="0" applyNumberFormat="1" applyFont="1" applyFill="1" applyBorder="1" applyAlignment="1">
      <alignment horizontal="right"/>
    </xf>
    <xf numFmtId="3" fontId="17" fillId="65" borderId="48" xfId="0" applyNumberFormat="1" applyFont="1" applyFill="1" applyBorder="1" applyAlignment="1">
      <alignment horizontal="right"/>
    </xf>
    <xf numFmtId="166" fontId="17" fillId="65" borderId="51" xfId="1043" applyNumberFormat="1" applyFont="1" applyFill="1" applyBorder="1" applyAlignment="1">
      <alignment horizontal="right"/>
      <protection/>
    </xf>
    <xf numFmtId="37" fontId="20" fillId="65" borderId="50" xfId="1043" applyNumberFormat="1" applyFont="1" applyFill="1" applyBorder="1">
      <alignment/>
      <protection/>
    </xf>
    <xf numFmtId="37" fontId="17" fillId="65" borderId="50" xfId="1043" applyNumberFormat="1" applyFont="1" applyFill="1" applyBorder="1" applyAlignment="1">
      <alignment horizontal="left" indent="1"/>
      <protection/>
    </xf>
    <xf numFmtId="0" fontId="17" fillId="65" borderId="52" xfId="0" applyFont="1" applyFill="1" applyBorder="1" applyAlignment="1">
      <alignment/>
    </xf>
    <xf numFmtId="165" fontId="18" fillId="65" borderId="53" xfId="1289" applyNumberFormat="1" applyFont="1" applyFill="1" applyBorder="1" applyAlignment="1">
      <alignment horizontal="right"/>
    </xf>
    <xf numFmtId="166" fontId="17" fillId="65" borderId="53" xfId="146" applyNumberFormat="1" applyFont="1" applyFill="1" applyBorder="1" applyAlignment="1">
      <alignment horizontal="right"/>
    </xf>
    <xf numFmtId="166" fontId="17" fillId="65" borderId="54" xfId="146" applyNumberFormat="1" applyFont="1" applyFill="1" applyBorder="1" applyAlignment="1">
      <alignment horizontal="right"/>
    </xf>
    <xf numFmtId="37" fontId="17" fillId="65" borderId="0" xfId="1043" applyNumberFormat="1" applyFont="1" applyFill="1" applyBorder="1">
      <alignment/>
      <protection/>
    </xf>
    <xf numFmtId="166" fontId="20" fillId="65" borderId="56" xfId="1043" applyNumberFormat="1" applyFont="1" applyFill="1" applyBorder="1" applyAlignment="1">
      <alignment horizontal="right"/>
      <protection/>
    </xf>
    <xf numFmtId="166" fontId="20" fillId="65" borderId="57" xfId="1043" applyNumberFormat="1" applyFont="1" applyFill="1" applyBorder="1" applyAlignment="1">
      <alignment horizontal="right"/>
      <protection/>
    </xf>
    <xf numFmtId="37" fontId="17" fillId="65" borderId="49" xfId="1043" applyNumberFormat="1" applyFont="1" applyFill="1" applyBorder="1">
      <alignment/>
      <protection/>
    </xf>
    <xf numFmtId="166" fontId="17" fillId="65" borderId="0" xfId="1043" applyNumberFormat="1" applyFont="1" applyFill="1">
      <alignment/>
      <protection/>
    </xf>
    <xf numFmtId="166" fontId="17" fillId="65" borderId="51" xfId="1043" applyNumberFormat="1" applyFont="1" applyFill="1" applyBorder="1">
      <alignment/>
      <protection/>
    </xf>
    <xf numFmtId="37" fontId="20" fillId="65" borderId="50" xfId="1043" applyNumberFormat="1" applyFont="1" applyFill="1" applyBorder="1" applyAlignment="1">
      <alignment horizontal="left"/>
      <protection/>
    </xf>
    <xf numFmtId="3" fontId="18" fillId="65" borderId="0" xfId="0" applyNumberFormat="1" applyFont="1" applyFill="1" applyBorder="1" applyAlignment="1">
      <alignment horizontal="right"/>
    </xf>
    <xf numFmtId="166" fontId="17" fillId="65" borderId="0" xfId="0" applyNumberFormat="1" applyFont="1" applyFill="1" applyBorder="1" applyAlignment="1">
      <alignment horizontal="right"/>
    </xf>
    <xf numFmtId="3" fontId="17" fillId="65" borderId="50" xfId="0" applyNumberFormat="1" applyFont="1" applyFill="1" applyBorder="1" applyAlignment="1">
      <alignment/>
    </xf>
    <xf numFmtId="166" fontId="17" fillId="65" borderId="56" xfId="1043" applyNumberFormat="1" applyFont="1" applyFill="1" applyBorder="1" applyAlignment="1">
      <alignment horizontal="right"/>
      <protection/>
    </xf>
    <xf numFmtId="166" fontId="17" fillId="65" borderId="57" xfId="1043" applyNumberFormat="1" applyFont="1" applyFill="1" applyBorder="1" applyAlignment="1">
      <alignment horizontal="right"/>
      <protection/>
    </xf>
    <xf numFmtId="37" fontId="9" fillId="65" borderId="0" xfId="1043" applyNumberFormat="1" applyFont="1" applyFill="1" applyAlignment="1">
      <alignment horizontal="right"/>
      <protection/>
    </xf>
    <xf numFmtId="3" fontId="7" fillId="65" borderId="0" xfId="0" applyNumberFormat="1" applyFont="1" applyFill="1" applyAlignment="1">
      <alignment/>
    </xf>
    <xf numFmtId="3" fontId="17" fillId="65" borderId="51" xfId="0" applyNumberFormat="1" applyFont="1" applyFill="1" applyBorder="1" applyAlignment="1">
      <alignment horizontal="right"/>
    </xf>
    <xf numFmtId="166" fontId="17" fillId="65" borderId="51" xfId="1043" applyNumberFormat="1" applyFont="1" applyFill="1" applyBorder="1" applyAlignment="1">
      <alignment horizontal="right"/>
      <protection/>
    </xf>
    <xf numFmtId="37" fontId="20" fillId="65" borderId="55" xfId="1043" applyNumberFormat="1" applyFont="1" applyFill="1" applyBorder="1">
      <alignment/>
      <protection/>
    </xf>
    <xf numFmtId="3" fontId="17" fillId="65" borderId="56" xfId="1043" applyNumberFormat="1" applyFont="1" applyFill="1" applyBorder="1">
      <alignment/>
      <protection/>
    </xf>
    <xf numFmtId="166" fontId="20" fillId="65" borderId="56" xfId="1043" applyNumberFormat="1" applyFont="1" applyFill="1" applyBorder="1" applyAlignment="1">
      <alignment horizontal="right"/>
      <protection/>
    </xf>
    <xf numFmtId="166" fontId="20" fillId="65" borderId="57" xfId="1043" applyNumberFormat="1" applyFont="1" applyFill="1" applyBorder="1" applyAlignment="1">
      <alignment horizontal="right"/>
      <protection/>
    </xf>
    <xf numFmtId="37" fontId="18" fillId="65" borderId="0" xfId="1043" applyNumberFormat="1" applyFont="1" applyFill="1" applyBorder="1" applyAlignment="1">
      <alignment horizontal="right"/>
      <protection/>
    </xf>
    <xf numFmtId="166" fontId="17" fillId="65" borderId="51" xfId="0" applyNumberFormat="1" applyFont="1" applyFill="1" applyBorder="1" applyAlignment="1">
      <alignment/>
    </xf>
    <xf numFmtId="166" fontId="17" fillId="65" borderId="51" xfId="0" applyNumberFormat="1" applyFont="1" applyFill="1" applyBorder="1" applyAlignment="1">
      <alignment horizontal="right"/>
    </xf>
    <xf numFmtId="3" fontId="17" fillId="65" borderId="55" xfId="0" applyNumberFormat="1" applyFont="1" applyFill="1" applyBorder="1" applyAlignment="1">
      <alignment/>
    </xf>
    <xf numFmtId="3" fontId="18" fillId="65" borderId="56" xfId="0" applyNumberFormat="1" applyFont="1" applyFill="1" applyBorder="1" applyAlignment="1">
      <alignment horizontal="right"/>
    </xf>
    <xf numFmtId="166" fontId="17" fillId="65" borderId="56" xfId="0" applyNumberFormat="1" applyFont="1" applyFill="1" applyBorder="1" applyAlignment="1">
      <alignment horizontal="right"/>
    </xf>
    <xf numFmtId="166" fontId="17" fillId="65" borderId="57" xfId="0" applyNumberFormat="1" applyFont="1" applyFill="1" applyBorder="1" applyAlignment="1">
      <alignment horizontal="right"/>
    </xf>
    <xf numFmtId="167" fontId="17" fillId="0" borderId="0" xfId="0" applyNumberFormat="1" applyFont="1" applyFill="1" applyBorder="1" applyAlignment="1">
      <alignment horizontal="right"/>
    </xf>
    <xf numFmtId="167" fontId="17" fillId="0" borderId="56" xfId="0" applyNumberFormat="1" applyFont="1" applyFill="1" applyBorder="1" applyAlignment="1">
      <alignment horizontal="right"/>
    </xf>
    <xf numFmtId="37" fontId="17" fillId="0" borderId="50" xfId="1043" applyNumberFormat="1" applyFont="1" applyFill="1" applyBorder="1" quotePrefix="1">
      <alignment/>
      <protection/>
    </xf>
    <xf numFmtId="3" fontId="17" fillId="0" borderId="55" xfId="0" applyNumberFormat="1" applyFont="1" applyFill="1" applyBorder="1" applyAlignment="1">
      <alignment/>
    </xf>
    <xf numFmtId="3" fontId="18" fillId="0" borderId="56" xfId="0" applyNumberFormat="1" applyFont="1" applyFill="1" applyBorder="1" applyAlignment="1">
      <alignment horizontal="right"/>
    </xf>
    <xf numFmtId="166" fontId="17" fillId="0" borderId="56" xfId="0" applyNumberFormat="1" applyFont="1" applyFill="1" applyBorder="1" applyAlignment="1">
      <alignment horizontal="right"/>
    </xf>
    <xf numFmtId="166" fontId="17" fillId="0" borderId="57" xfId="0" applyNumberFormat="1" applyFont="1" applyFill="1" applyBorder="1" applyAlignment="1">
      <alignment horizontal="right"/>
    </xf>
    <xf numFmtId="0" fontId="17" fillId="0" borderId="50" xfId="1043" applyFont="1" applyFill="1" applyBorder="1" applyAlignment="1">
      <alignment/>
      <protection/>
    </xf>
    <xf numFmtId="166" fontId="17" fillId="0" borderId="0" xfId="287" applyNumberFormat="1" applyFont="1" applyFill="1" applyBorder="1" applyAlignment="1">
      <alignment horizontal="right"/>
      <protection/>
    </xf>
    <xf numFmtId="166" fontId="17" fillId="0" borderId="51" xfId="287" applyNumberFormat="1" applyFont="1" applyFill="1" applyBorder="1" applyAlignment="1">
      <alignment horizontal="right"/>
      <protection/>
    </xf>
    <xf numFmtId="166" fontId="17" fillId="0" borderId="56" xfId="287" applyNumberFormat="1" applyFont="1" applyFill="1" applyBorder="1" applyAlignment="1">
      <alignment horizontal="right"/>
      <protection/>
    </xf>
    <xf numFmtId="37" fontId="20" fillId="67" borderId="57" xfId="1043" applyNumberFormat="1" applyFont="1" applyFill="1" applyBorder="1" applyAlignment="1">
      <alignment horizontal="right"/>
      <protection/>
    </xf>
    <xf numFmtId="166" fontId="20" fillId="0" borderId="59" xfId="1043" applyNumberFormat="1" applyFont="1" applyFill="1" applyBorder="1" applyAlignment="1">
      <alignment horizontal="right"/>
      <protection/>
    </xf>
    <xf numFmtId="166" fontId="20" fillId="0" borderId="60" xfId="1043" applyNumberFormat="1" applyFont="1" applyFill="1" applyBorder="1" applyAlignment="1">
      <alignment horizontal="right"/>
      <protection/>
    </xf>
    <xf numFmtId="3" fontId="14" fillId="0" borderId="0" xfId="287" applyNumberFormat="1" applyFont="1" applyFill="1" applyBorder="1">
      <alignment/>
      <protection/>
    </xf>
    <xf numFmtId="37" fontId="20" fillId="75" borderId="0" xfId="1043" applyNumberFormat="1" applyFont="1" applyFill="1">
      <alignment/>
      <protection/>
    </xf>
    <xf numFmtId="37" fontId="14" fillId="67" borderId="58" xfId="1043" applyNumberFormat="1" applyFont="1" applyFill="1" applyBorder="1">
      <alignment/>
      <protection/>
    </xf>
    <xf numFmtId="37" fontId="17" fillId="67" borderId="59" xfId="1043" applyNumberFormat="1" applyFont="1" applyFill="1" applyBorder="1">
      <alignment/>
      <protection/>
    </xf>
    <xf numFmtId="37" fontId="17" fillId="67" borderId="59" xfId="1043" applyNumberFormat="1" applyFont="1" applyFill="1" applyBorder="1" applyAlignment="1">
      <alignment horizontal="right"/>
      <protection/>
    </xf>
    <xf numFmtId="0" fontId="19" fillId="67" borderId="60" xfId="1043" applyFont="1" applyFill="1" applyBorder="1" applyAlignment="1">
      <alignment horizontal="right"/>
      <protection/>
    </xf>
    <xf numFmtId="37" fontId="19" fillId="0" borderId="0" xfId="1043" applyNumberFormat="1" applyFont="1" applyFill="1" applyAlignment="1">
      <alignment/>
      <protection/>
    </xf>
    <xf numFmtId="0" fontId="17" fillId="50" borderId="0" xfId="287" applyFont="1" applyFill="1" applyProtection="1">
      <alignment/>
      <protection/>
    </xf>
    <xf numFmtId="0" fontId="118" fillId="0" borderId="0" xfId="287" applyFont="1" applyAlignment="1">
      <alignment horizontal="left" vertical="top"/>
      <protection/>
    </xf>
    <xf numFmtId="0" fontId="119" fillId="0" borderId="0" xfId="287" applyFont="1">
      <alignment/>
      <protection/>
    </xf>
    <xf numFmtId="37" fontId="19" fillId="65" borderId="67" xfId="1043" applyNumberFormat="1" applyFont="1" applyFill="1" applyBorder="1" applyAlignment="1">
      <alignment horizontal="right"/>
      <protection/>
    </xf>
    <xf numFmtId="37" fontId="17" fillId="65" borderId="67" xfId="1043" applyNumberFormat="1" applyFont="1" applyFill="1" applyBorder="1" applyAlignment="1">
      <alignment horizontal="right"/>
      <protection/>
    </xf>
    <xf numFmtId="0" fontId="120" fillId="0" borderId="79" xfId="287" applyFont="1" applyBorder="1" applyAlignment="1">
      <alignment horizontal="center" vertical="top" wrapText="1"/>
      <protection/>
    </xf>
    <xf numFmtId="0" fontId="120" fillId="0" borderId="80" xfId="287" applyFont="1" applyBorder="1" applyAlignment="1">
      <alignment horizontal="center" vertical="top" wrapText="1"/>
      <protection/>
    </xf>
    <xf numFmtId="0" fontId="120" fillId="0" borderId="81" xfId="287" applyFont="1" applyBorder="1" applyAlignment="1">
      <alignment horizontal="center" vertical="top" wrapText="1"/>
      <protection/>
    </xf>
    <xf numFmtId="37" fontId="21" fillId="65" borderId="55" xfId="1043" applyNumberFormat="1" applyFont="1" applyFill="1" applyBorder="1">
      <alignment/>
      <protection/>
    </xf>
    <xf numFmtId="37" fontId="19" fillId="65" borderId="82" xfId="1043" applyNumberFormat="1" applyFont="1" applyFill="1" applyBorder="1" applyAlignment="1">
      <alignment horizontal="right"/>
      <protection/>
    </xf>
    <xf numFmtId="37" fontId="17" fillId="65" borderId="82" xfId="1043" applyNumberFormat="1" applyFont="1" applyFill="1" applyBorder="1" applyAlignment="1">
      <alignment horizontal="right"/>
      <protection/>
    </xf>
    <xf numFmtId="0" fontId="119" fillId="0" borderId="79" xfId="287" applyFont="1" applyBorder="1" applyAlignment="1">
      <alignment vertical="top" wrapText="1"/>
      <protection/>
    </xf>
    <xf numFmtId="37" fontId="21" fillId="65" borderId="55" xfId="1043" applyNumberFormat="1" applyFont="1" applyFill="1" applyBorder="1" applyAlignment="1" quotePrefix="1">
      <alignment horizontal="left"/>
      <protection/>
    </xf>
    <xf numFmtId="37" fontId="19" fillId="65" borderId="82" xfId="1043" applyNumberFormat="1" applyFont="1" applyFill="1" applyBorder="1" applyAlignment="1">
      <alignment horizontal="center" wrapText="1"/>
      <protection/>
    </xf>
    <xf numFmtId="37" fontId="20" fillId="0" borderId="0" xfId="1043" applyNumberFormat="1" applyFont="1" applyFill="1" applyBorder="1" applyAlignment="1">
      <alignment horizontal="right"/>
      <protection/>
    </xf>
    <xf numFmtId="37" fontId="26" fillId="0" borderId="0" xfId="1043" applyNumberFormat="1" applyFont="1" applyFill="1" applyAlignment="1">
      <alignment/>
      <protection/>
    </xf>
    <xf numFmtId="37" fontId="20" fillId="0" borderId="0" xfId="1043" applyNumberFormat="1" applyFont="1" applyFill="1" applyAlignment="1">
      <alignment vertical="center"/>
      <protection/>
    </xf>
    <xf numFmtId="0" fontId="120" fillId="0" borderId="83" xfId="287" applyFont="1" applyBorder="1" applyAlignment="1">
      <alignment horizontal="center" vertical="top" wrapText="1"/>
      <protection/>
    </xf>
    <xf numFmtId="0" fontId="120" fillId="0" borderId="84" xfId="287" applyFont="1" applyBorder="1" applyAlignment="1">
      <alignment horizontal="center" vertical="top" wrapText="1"/>
      <protection/>
    </xf>
    <xf numFmtId="165" fontId="17" fillId="0" borderId="50" xfId="1043" applyNumberFormat="1" applyFont="1" applyFill="1" applyBorder="1">
      <alignment/>
      <protection/>
    </xf>
    <xf numFmtId="165" fontId="17" fillId="0" borderId="50" xfId="1043" applyNumberFormat="1" applyFont="1" applyFill="1" applyBorder="1" applyAlignment="1">
      <alignment wrapText="1"/>
      <protection/>
    </xf>
    <xf numFmtId="166" fontId="17" fillId="10" borderId="64" xfId="287" applyNumberFormat="1" applyFont="1" applyFill="1" applyBorder="1" applyAlignment="1">
      <alignment horizontal="right"/>
      <protection/>
    </xf>
    <xf numFmtId="0" fontId="119" fillId="0" borderId="85" xfId="287" applyFont="1" applyBorder="1" applyAlignment="1">
      <alignment vertical="top" wrapText="1"/>
      <protection/>
    </xf>
    <xf numFmtId="37" fontId="26" fillId="10" borderId="0" xfId="1043" applyNumberFormat="1" applyFont="1" applyFill="1">
      <alignment/>
      <protection/>
    </xf>
    <xf numFmtId="165" fontId="20" fillId="0" borderId="58" xfId="1043" applyNumberFormat="1" applyFont="1" applyFill="1" applyBorder="1" quotePrefix="1">
      <alignment/>
      <protection/>
    </xf>
    <xf numFmtId="166" fontId="20" fillId="0" borderId="68" xfId="1043" applyNumberFormat="1" applyFont="1" applyFill="1" applyBorder="1" applyAlignment="1">
      <alignment horizontal="right"/>
      <protection/>
    </xf>
    <xf numFmtId="166" fontId="20" fillId="0" borderId="68" xfId="287" applyNumberFormat="1" applyFont="1" applyFill="1" applyBorder="1" applyAlignment="1">
      <alignment horizontal="right"/>
      <protection/>
    </xf>
    <xf numFmtId="0" fontId="119" fillId="0" borderId="86" xfId="287" applyFont="1" applyBorder="1" applyAlignment="1">
      <alignment vertical="top" wrapText="1"/>
      <protection/>
    </xf>
    <xf numFmtId="0" fontId="121" fillId="0" borderId="0" xfId="287" applyFont="1" applyAlignment="1">
      <alignment horizontal="justify"/>
      <protection/>
    </xf>
    <xf numFmtId="166" fontId="119" fillId="0" borderId="0" xfId="287" applyNumberFormat="1" applyFont="1">
      <alignment/>
      <protection/>
    </xf>
    <xf numFmtId="37" fontId="20" fillId="50" borderId="87" xfId="287" applyNumberFormat="1" applyFont="1" applyFill="1" applyBorder="1" applyAlignment="1">
      <alignment horizontal="left"/>
      <protection/>
    </xf>
    <xf numFmtId="37" fontId="120" fillId="0" borderId="87" xfId="287" applyNumberFormat="1" applyFont="1" applyBorder="1" applyAlignment="1">
      <alignment horizontal="left" vertical="center" wrapText="1"/>
      <protection/>
    </xf>
    <xf numFmtId="37" fontId="20" fillId="0" borderId="88" xfId="1043" applyNumberFormat="1" applyFont="1" applyFill="1" applyBorder="1" applyAlignment="1">
      <alignment vertical="center"/>
      <protection/>
    </xf>
    <xf numFmtId="166" fontId="17" fillId="0" borderId="64" xfId="287" applyNumberFormat="1" applyFont="1" applyFill="1" applyBorder="1" applyAlignment="1">
      <alignment horizontal="right"/>
      <protection/>
    </xf>
    <xf numFmtId="0" fontId="25" fillId="0" borderId="0" xfId="1043" applyFont="1" applyFill="1" applyBorder="1" applyAlignment="1">
      <alignment horizontal="left"/>
      <protection/>
    </xf>
    <xf numFmtId="0" fontId="25" fillId="0" borderId="0" xfId="1043" applyFont="1" applyFill="1" applyBorder="1" applyAlignment="1">
      <alignment horizontal="right"/>
      <protection/>
    </xf>
    <xf numFmtId="37" fontId="14" fillId="0" borderId="0" xfId="1043" applyNumberFormat="1" applyFont="1" applyFill="1" applyBorder="1" applyAlignment="1">
      <alignment horizontal="left"/>
      <protection/>
    </xf>
    <xf numFmtId="37" fontId="14" fillId="67" borderId="49" xfId="1043" applyNumberFormat="1" applyFont="1" applyFill="1" applyBorder="1">
      <alignment/>
      <protection/>
    </xf>
    <xf numFmtId="37" fontId="14" fillId="67" borderId="47" xfId="1043" applyNumberFormat="1" applyFont="1" applyFill="1" applyBorder="1">
      <alignment/>
      <protection/>
    </xf>
    <xf numFmtId="37" fontId="17" fillId="0" borderId="0" xfId="1043" applyNumberFormat="1" applyFont="1" applyFill="1" applyAlignment="1">
      <alignment/>
      <protection/>
    </xf>
    <xf numFmtId="37" fontId="14" fillId="67" borderId="55" xfId="1043" applyNumberFormat="1" applyFont="1" applyFill="1" applyBorder="1">
      <alignment/>
      <protection/>
    </xf>
    <xf numFmtId="37" fontId="14" fillId="67" borderId="56" xfId="1043" applyNumberFormat="1" applyFont="1" applyFill="1" applyBorder="1">
      <alignment/>
      <protection/>
    </xf>
    <xf numFmtId="0" fontId="19" fillId="67" borderId="57" xfId="1043" applyFont="1" applyFill="1" applyBorder="1" applyAlignment="1">
      <alignment horizontal="right"/>
      <protection/>
    </xf>
    <xf numFmtId="37" fontId="19" fillId="65" borderId="0" xfId="1043" applyNumberFormat="1" applyFont="1" applyFill="1" applyBorder="1" applyAlignment="1">
      <alignment horizontal="right"/>
      <protection/>
    </xf>
    <xf numFmtId="37" fontId="21" fillId="65" borderId="56" xfId="1043" applyNumberFormat="1" applyFont="1" applyFill="1" applyBorder="1" applyAlignment="1" quotePrefix="1">
      <alignment horizontal="left"/>
      <protection/>
    </xf>
    <xf numFmtId="37" fontId="19" fillId="65" borderId="56" xfId="1043" applyNumberFormat="1" applyFont="1" applyFill="1" applyBorder="1" applyAlignment="1">
      <alignment horizontal="right"/>
      <protection/>
    </xf>
    <xf numFmtId="37" fontId="17" fillId="65" borderId="57" xfId="1043" applyNumberFormat="1" applyFont="1" applyFill="1" applyBorder="1" applyAlignment="1">
      <alignment horizontal="right"/>
      <protection/>
    </xf>
    <xf numFmtId="165" fontId="20" fillId="0" borderId="49" xfId="1043" applyNumberFormat="1" applyFont="1" applyFill="1" applyBorder="1">
      <alignment/>
      <protection/>
    </xf>
    <xf numFmtId="165" fontId="20" fillId="0" borderId="50" xfId="1043" applyNumberFormat="1" applyFont="1" applyFill="1" applyBorder="1">
      <alignment/>
      <protection/>
    </xf>
    <xf numFmtId="165" fontId="20" fillId="0" borderId="59" xfId="1043" applyNumberFormat="1" applyFont="1" applyFill="1" applyBorder="1" quotePrefix="1">
      <alignment/>
      <protection/>
    </xf>
    <xf numFmtId="37" fontId="20" fillId="0" borderId="0" xfId="1043" applyNumberFormat="1" applyFont="1" applyFill="1" applyAlignment="1">
      <alignment/>
      <protection/>
    </xf>
    <xf numFmtId="0" fontId="17" fillId="0" borderId="50" xfId="287" applyFont="1" applyBorder="1">
      <alignment/>
      <protection/>
    </xf>
    <xf numFmtId="0" fontId="17" fillId="0" borderId="0" xfId="287" applyFont="1" applyBorder="1">
      <alignment/>
      <protection/>
    </xf>
    <xf numFmtId="165" fontId="20" fillId="0" borderId="58" xfId="1043" applyNumberFormat="1" applyFont="1" applyFill="1" applyBorder="1">
      <alignment/>
      <protection/>
    </xf>
    <xf numFmtId="165" fontId="20" fillId="0" borderId="59" xfId="1043" applyNumberFormat="1" applyFont="1" applyFill="1" applyBorder="1">
      <alignment/>
      <protection/>
    </xf>
    <xf numFmtId="166" fontId="20" fillId="0" borderId="59" xfId="287" applyNumberFormat="1" applyFont="1" applyFill="1" applyBorder="1" applyAlignment="1">
      <alignment horizontal="right"/>
      <protection/>
    </xf>
    <xf numFmtId="49" fontId="0" fillId="50" borderId="0" xfId="287" applyNumberFormat="1" applyFill="1" applyAlignment="1" applyProtection="1">
      <alignment/>
      <protection/>
    </xf>
    <xf numFmtId="37" fontId="19" fillId="67" borderId="56" xfId="1043" applyNumberFormat="1" applyFont="1" applyFill="1" applyBorder="1" applyAlignment="1">
      <alignment horizontal="right" wrapText="1"/>
      <protection/>
    </xf>
    <xf numFmtId="37" fontId="19" fillId="67" borderId="57" xfId="1043" applyNumberFormat="1" applyFont="1" applyFill="1" applyBorder="1" applyAlignment="1">
      <alignment horizontal="right" wrapText="1"/>
      <protection/>
    </xf>
    <xf numFmtId="37" fontId="19" fillId="65" borderId="56" xfId="1043" applyNumberFormat="1" applyFont="1" applyFill="1" applyBorder="1" applyAlignment="1">
      <alignment horizontal="right" wrapText="1"/>
      <protection/>
    </xf>
    <xf numFmtId="37" fontId="19" fillId="65" borderId="57" xfId="1043" applyNumberFormat="1" applyFont="1" applyFill="1" applyBorder="1" applyAlignment="1">
      <alignment horizontal="right" wrapText="1"/>
      <protection/>
    </xf>
    <xf numFmtId="37" fontId="19" fillId="65" borderId="56" xfId="1043" applyNumberFormat="1" applyFont="1" applyFill="1" applyBorder="1" applyAlignment="1" quotePrefix="1">
      <alignment horizontal="right" wrapText="1"/>
      <protection/>
    </xf>
    <xf numFmtId="165" fontId="20" fillId="0" borderId="49" xfId="1043" applyNumberFormat="1" applyFont="1" applyFill="1" applyBorder="1" applyAlignment="1">
      <alignment/>
      <protection/>
    </xf>
    <xf numFmtId="165" fontId="20" fillId="0" borderId="50" xfId="1043" applyNumberFormat="1" applyFont="1" applyFill="1" applyBorder="1" applyAlignment="1">
      <alignment/>
      <protection/>
    </xf>
    <xf numFmtId="165" fontId="17" fillId="0" borderId="50" xfId="1043" applyNumberFormat="1" applyFont="1" applyFill="1" applyBorder="1" applyAlignment="1">
      <alignment/>
      <protection/>
    </xf>
    <xf numFmtId="165" fontId="17" fillId="0" borderId="55" xfId="1043" applyNumberFormat="1" applyFont="1" applyFill="1" applyBorder="1" applyAlignment="1">
      <alignment/>
      <protection/>
    </xf>
    <xf numFmtId="166" fontId="17" fillId="0" borderId="56" xfId="1043" applyNumberFormat="1" applyFont="1" applyFill="1" applyBorder="1" applyAlignment="1">
      <alignment horizontal="right"/>
      <protection/>
    </xf>
    <xf numFmtId="166" fontId="17" fillId="0" borderId="57" xfId="1043" applyNumberFormat="1" applyFont="1" applyFill="1" applyBorder="1" applyAlignment="1">
      <alignment horizontal="right"/>
      <protection/>
    </xf>
    <xf numFmtId="165" fontId="17" fillId="0" borderId="58" xfId="1043" applyNumberFormat="1" applyFont="1" applyFill="1" applyBorder="1" applyAlignment="1">
      <alignment/>
      <protection/>
    </xf>
    <xf numFmtId="166" fontId="17" fillId="0" borderId="59" xfId="1043" applyNumberFormat="1" applyFont="1" applyFill="1" applyBorder="1" applyAlignment="1">
      <alignment horizontal="right"/>
      <protection/>
    </xf>
    <xf numFmtId="166" fontId="17" fillId="0" borderId="60" xfId="1043" applyNumberFormat="1" applyFont="1" applyFill="1" applyBorder="1" applyAlignment="1">
      <alignment horizontal="right"/>
      <protection/>
    </xf>
    <xf numFmtId="165" fontId="17" fillId="0" borderId="50" xfId="1043" applyNumberFormat="1" applyFont="1" applyFill="1" applyBorder="1" applyAlignment="1">
      <alignment horizontal="left" indent="2"/>
      <protection/>
    </xf>
    <xf numFmtId="165" fontId="17" fillId="0" borderId="58" xfId="1043" applyNumberFormat="1" applyFont="1" applyFill="1" applyBorder="1" applyAlignment="1">
      <alignment horizontal="left" indent="2"/>
      <protection/>
    </xf>
    <xf numFmtId="166" fontId="20" fillId="0" borderId="59" xfId="1043" applyNumberFormat="1" applyFont="1" applyFill="1" applyBorder="1">
      <alignment/>
      <protection/>
    </xf>
    <xf numFmtId="165" fontId="20" fillId="0" borderId="58" xfId="1043" applyNumberFormat="1" applyFont="1" applyFill="1" applyBorder="1" applyAlignment="1" quotePrefix="1">
      <alignment/>
      <protection/>
    </xf>
    <xf numFmtId="0" fontId="17" fillId="0" borderId="0" xfId="287" applyFont="1">
      <alignment/>
      <protection/>
    </xf>
    <xf numFmtId="22" fontId="17" fillId="0" borderId="0" xfId="1043" applyNumberFormat="1" applyFont="1" applyFill="1" applyBorder="1" applyAlignment="1">
      <alignment horizontal="right"/>
      <protection/>
    </xf>
    <xf numFmtId="37" fontId="19" fillId="67" borderId="0" xfId="1043" applyNumberFormat="1" applyFont="1" applyFill="1" applyBorder="1" applyAlignment="1">
      <alignment horizontal="right" wrapText="1"/>
      <protection/>
    </xf>
    <xf numFmtId="37" fontId="21" fillId="65" borderId="58" xfId="1043" applyNumberFormat="1" applyFont="1" applyFill="1" applyBorder="1" applyAlignment="1" quotePrefix="1">
      <alignment horizontal="left"/>
      <protection/>
    </xf>
    <xf numFmtId="37" fontId="19" fillId="65" borderId="59" xfId="1043" applyNumberFormat="1" applyFont="1" applyFill="1" applyBorder="1" applyAlignment="1">
      <alignment horizontal="right" wrapText="1"/>
      <protection/>
    </xf>
    <xf numFmtId="37" fontId="20" fillId="65" borderId="50" xfId="1043" applyNumberFormat="1" applyFont="1" applyFill="1" applyBorder="1" applyAlignment="1" quotePrefix="1">
      <alignment horizontal="left"/>
      <protection/>
    </xf>
    <xf numFmtId="37" fontId="19" fillId="65" borderId="0" xfId="1043" applyNumberFormat="1" applyFont="1" applyFill="1" applyBorder="1" applyAlignment="1">
      <alignment horizontal="right" wrapText="1"/>
      <protection/>
    </xf>
    <xf numFmtId="37" fontId="17" fillId="65" borderId="0" xfId="1043" applyNumberFormat="1" applyFont="1" applyFill="1" applyBorder="1" applyAlignment="1">
      <alignment horizontal="right" wrapText="1"/>
      <protection/>
    </xf>
    <xf numFmtId="169" fontId="17" fillId="0" borderId="0" xfId="146" applyNumberFormat="1" applyFont="1" applyFill="1" applyBorder="1" applyAlignment="1">
      <alignment horizontal="right"/>
    </xf>
    <xf numFmtId="166" fontId="17" fillId="0" borderId="56" xfId="1043" applyNumberFormat="1" applyFont="1" applyFill="1" applyBorder="1">
      <alignment/>
      <protection/>
    </xf>
    <xf numFmtId="169" fontId="17" fillId="0" borderId="56" xfId="146" applyNumberFormat="1" applyFont="1" applyFill="1" applyBorder="1" applyAlignment="1">
      <alignment horizontal="right"/>
    </xf>
    <xf numFmtId="169" fontId="17" fillId="0" borderId="57" xfId="146" applyNumberFormat="1" applyFont="1" applyFill="1" applyBorder="1" applyAlignment="1">
      <alignment horizontal="right"/>
    </xf>
    <xf numFmtId="0" fontId="51" fillId="0" borderId="0" xfId="287" applyFont="1">
      <alignment/>
      <protection/>
    </xf>
    <xf numFmtId="37" fontId="20" fillId="67" borderId="47" xfId="1043" applyNumberFormat="1" applyFont="1" applyFill="1" applyBorder="1">
      <alignment/>
      <protection/>
    </xf>
    <xf numFmtId="37" fontId="20" fillId="67" borderId="48" xfId="1043" applyNumberFormat="1" applyFont="1" applyFill="1" applyBorder="1">
      <alignment/>
      <protection/>
    </xf>
    <xf numFmtId="37" fontId="17" fillId="65" borderId="60" xfId="1043" applyNumberFormat="1" applyFont="1" applyFill="1" applyBorder="1" applyAlignment="1">
      <alignment horizontal="right" wrapText="1"/>
      <protection/>
    </xf>
    <xf numFmtId="165" fontId="17" fillId="0" borderId="49" xfId="1043" applyNumberFormat="1" applyFont="1" applyFill="1" applyBorder="1">
      <alignment/>
      <protection/>
    </xf>
    <xf numFmtId="166" fontId="17" fillId="0" borderId="47" xfId="1043" applyNumberFormat="1" applyFont="1" applyFill="1" applyBorder="1">
      <alignment/>
      <protection/>
    </xf>
    <xf numFmtId="166" fontId="17" fillId="0" borderId="48" xfId="1043" applyNumberFormat="1" applyFont="1" applyFill="1" applyBorder="1">
      <alignment/>
      <protection/>
    </xf>
    <xf numFmtId="37" fontId="19" fillId="0" borderId="0" xfId="1043" applyNumberFormat="1" applyFont="1" applyFill="1" applyBorder="1" applyAlignment="1">
      <alignment/>
      <protection/>
    </xf>
    <xf numFmtId="37" fontId="19" fillId="0" borderId="0" xfId="1043" applyNumberFormat="1" applyFont="1" applyFill="1" applyAlignment="1">
      <alignment horizontal="left"/>
      <protection/>
    </xf>
    <xf numFmtId="37" fontId="17" fillId="0" borderId="0" xfId="1043" applyNumberFormat="1" applyFont="1" applyFill="1" applyAlignment="1">
      <alignment horizontal="left"/>
      <protection/>
    </xf>
    <xf numFmtId="37" fontId="17" fillId="65" borderId="0" xfId="1043" applyNumberFormat="1" applyFont="1" applyFill="1" applyAlignment="1">
      <alignment horizontal="left"/>
      <protection/>
    </xf>
    <xf numFmtId="37" fontId="19" fillId="0" borderId="0" xfId="1043" applyNumberFormat="1" applyFont="1" applyFill="1" applyBorder="1" applyAlignment="1">
      <alignment horizontal="left"/>
      <protection/>
    </xf>
    <xf numFmtId="166" fontId="119" fillId="0" borderId="0" xfId="287" applyNumberFormat="1" applyFont="1" applyBorder="1">
      <alignment/>
      <protection/>
    </xf>
    <xf numFmtId="37" fontId="17" fillId="65" borderId="56" xfId="1043" applyNumberFormat="1" applyFont="1" applyFill="1" applyBorder="1" applyAlignment="1">
      <alignment horizontal="right" wrapText="1"/>
      <protection/>
    </xf>
    <xf numFmtId="3" fontId="121" fillId="0" borderId="79" xfId="287" applyNumberFormat="1" applyFont="1" applyFill="1" applyBorder="1" applyAlignment="1" applyProtection="1">
      <alignment horizontal="center" vertical="top" wrapText="1"/>
      <protection/>
    </xf>
    <xf numFmtId="3" fontId="121" fillId="0" borderId="79" xfId="287" applyNumberFormat="1" applyFont="1" applyFill="1" applyBorder="1" applyAlignment="1" applyProtection="1" quotePrefix="1">
      <alignment horizontal="center" vertical="top" wrapText="1"/>
      <protection/>
    </xf>
    <xf numFmtId="3" fontId="121" fillId="0" borderId="79" xfId="287" applyNumberFormat="1" applyFont="1" applyFill="1" applyBorder="1" applyAlignment="1">
      <alignment horizontal="center" vertical="top" wrapText="1"/>
      <protection/>
    </xf>
    <xf numFmtId="3" fontId="121" fillId="0" borderId="79" xfId="287" applyNumberFormat="1" applyFont="1" applyFill="1" applyBorder="1" applyAlignment="1" applyProtection="1">
      <alignment horizontal="center" vertical="center" wrapText="1"/>
      <protection/>
    </xf>
    <xf numFmtId="3" fontId="121" fillId="0" borderId="85" xfId="287" applyNumberFormat="1" applyFont="1" applyFill="1" applyBorder="1" applyAlignment="1" applyProtection="1">
      <alignment horizontal="center" vertical="top" wrapText="1"/>
      <protection/>
    </xf>
    <xf numFmtId="3" fontId="121" fillId="0" borderId="85" xfId="287" applyNumberFormat="1" applyFont="1" applyFill="1" applyBorder="1" applyAlignment="1">
      <alignment horizontal="center" vertical="top" wrapText="1"/>
      <protection/>
    </xf>
    <xf numFmtId="3" fontId="121" fillId="0" borderId="86" xfId="287" applyNumberFormat="1" applyFont="1" applyFill="1" applyBorder="1" applyAlignment="1">
      <alignment horizontal="center" vertical="top" wrapText="1"/>
      <protection/>
    </xf>
    <xf numFmtId="3" fontId="121" fillId="0" borderId="79" xfId="287" applyNumberFormat="1" applyFont="1" applyFill="1" applyBorder="1" applyAlignment="1">
      <alignment horizontal="center" vertical="center" wrapText="1"/>
      <protection/>
    </xf>
    <xf numFmtId="166" fontId="20" fillId="0" borderId="82" xfId="1043" applyNumberFormat="1" applyFont="1" applyFill="1" applyBorder="1" applyAlignment="1">
      <alignment horizontal="right"/>
      <protection/>
    </xf>
    <xf numFmtId="0" fontId="17" fillId="0" borderId="50" xfId="1043" applyFont="1" applyFill="1" applyBorder="1" applyAlignment="1">
      <alignment horizontal="left" wrapText="1" indent="1"/>
      <protection/>
    </xf>
    <xf numFmtId="37" fontId="19" fillId="65" borderId="82" xfId="1043" applyNumberFormat="1" applyFont="1" applyFill="1" applyBorder="1" applyAlignment="1">
      <alignment horizontal="right" wrapText="1"/>
      <protection/>
    </xf>
    <xf numFmtId="0" fontId="17" fillId="65" borderId="0" xfId="1043" applyFont="1" applyFill="1" applyBorder="1">
      <alignment/>
      <protection/>
    </xf>
    <xf numFmtId="37" fontId="20" fillId="67" borderId="48" xfId="1043" applyNumberFormat="1" applyFont="1" applyFill="1" applyBorder="1" applyAlignment="1">
      <alignment horizontal="right"/>
      <protection/>
    </xf>
    <xf numFmtId="0" fontId="17" fillId="0" borderId="55" xfId="0" applyFont="1" applyFill="1" applyBorder="1" applyAlignment="1">
      <alignment/>
    </xf>
    <xf numFmtId="37" fontId="17" fillId="0" borderId="47" xfId="1043" applyNumberFormat="1" applyFont="1" applyFill="1" applyBorder="1" quotePrefix="1">
      <alignment/>
      <protection/>
    </xf>
    <xf numFmtId="37" fontId="17" fillId="67" borderId="48" xfId="1043" applyNumberFormat="1" applyFont="1" applyFill="1" applyBorder="1" applyAlignment="1">
      <alignment horizontal="right"/>
      <protection/>
    </xf>
    <xf numFmtId="37" fontId="19" fillId="67" borderId="51" xfId="1043" applyNumberFormat="1" applyFont="1" applyFill="1" applyBorder="1" applyAlignment="1">
      <alignment horizontal="right" wrapText="1"/>
      <protection/>
    </xf>
    <xf numFmtId="37" fontId="17" fillId="65" borderId="51" xfId="1043" applyNumberFormat="1" applyFont="1" applyFill="1" applyBorder="1" applyAlignment="1">
      <alignment horizontal="right" wrapText="1"/>
      <protection/>
    </xf>
    <xf numFmtId="169" fontId="17" fillId="0" borderId="51" xfId="146" applyNumberFormat="1" applyFont="1" applyFill="1" applyBorder="1" applyAlignment="1">
      <alignment horizontal="right"/>
    </xf>
    <xf numFmtId="37" fontId="17" fillId="65" borderId="50" xfId="1043" applyNumberFormat="1" applyFont="1" applyFill="1" applyBorder="1" applyAlignment="1">
      <alignment horizontal="left" vertical="center" wrapText="1"/>
      <protection/>
    </xf>
    <xf numFmtId="170" fontId="7" fillId="0" borderId="0" xfId="146" applyNumberFormat="1" applyFont="1" applyFill="1" applyAlignment="1">
      <alignment/>
    </xf>
    <xf numFmtId="171" fontId="7" fillId="0" borderId="0" xfId="1043" applyNumberFormat="1" applyFont="1" applyFill="1">
      <alignment/>
      <protection/>
    </xf>
    <xf numFmtId="169" fontId="47" fillId="0" borderId="0" xfId="0" applyNumberFormat="1" applyFont="1" applyAlignment="1">
      <alignment wrapText="1"/>
    </xf>
    <xf numFmtId="169" fontId="47" fillId="0" borderId="41" xfId="0" applyNumberFormat="1" applyFont="1" applyBorder="1" applyAlignment="1">
      <alignment wrapText="1"/>
    </xf>
    <xf numFmtId="169" fontId="48" fillId="0" borderId="0" xfId="0" applyNumberFormat="1" applyFont="1" applyAlignment="1">
      <alignment wrapText="1"/>
    </xf>
    <xf numFmtId="169" fontId="47" fillId="0" borderId="0" xfId="0" applyNumberFormat="1" applyFont="1" applyAlignment="1">
      <alignment vertical="top" wrapText="1"/>
    </xf>
    <xf numFmtId="169" fontId="48" fillId="0" borderId="41" xfId="0" applyNumberFormat="1" applyFont="1" applyBorder="1" applyAlignment="1">
      <alignment wrapText="1"/>
    </xf>
    <xf numFmtId="3" fontId="6" fillId="50" borderId="0" xfId="0" applyNumberFormat="1" applyFont="1" applyFill="1" applyBorder="1" applyAlignment="1">
      <alignment horizontal="right"/>
    </xf>
    <xf numFmtId="37" fontId="19" fillId="65" borderId="0" xfId="1043" applyNumberFormat="1" applyFont="1" applyFill="1">
      <alignment/>
      <protection/>
    </xf>
    <xf numFmtId="37" fontId="17" fillId="65" borderId="0" xfId="1043" applyNumberFormat="1" applyFont="1" applyFill="1" applyBorder="1" applyAlignment="1">
      <alignment/>
      <protection/>
    </xf>
    <xf numFmtId="37" fontId="20" fillId="65" borderId="0" xfId="1043" applyNumberFormat="1" applyFont="1" applyFill="1" applyBorder="1" applyAlignment="1">
      <alignment/>
      <protection/>
    </xf>
    <xf numFmtId="37" fontId="19" fillId="65" borderId="0" xfId="1043" applyNumberFormat="1" applyFont="1" applyFill="1" applyBorder="1">
      <alignment/>
      <protection/>
    </xf>
    <xf numFmtId="37" fontId="7" fillId="0" borderId="49" xfId="1043" applyNumberFormat="1" applyFont="1" applyFill="1" applyBorder="1">
      <alignment/>
      <protection/>
    </xf>
    <xf numFmtId="37" fontId="7" fillId="0" borderId="48" xfId="1043" applyNumberFormat="1" applyFont="1" applyFill="1" applyBorder="1">
      <alignment/>
      <protection/>
    </xf>
    <xf numFmtId="166" fontId="17" fillId="65" borderId="64" xfId="1043" applyNumberFormat="1" applyFont="1" applyFill="1" applyBorder="1" applyAlignment="1">
      <alignment horizontal="right"/>
      <protection/>
    </xf>
    <xf numFmtId="166" fontId="17" fillId="65" borderId="64" xfId="287" applyNumberFormat="1" applyFont="1" applyFill="1" applyBorder="1" applyAlignment="1">
      <alignment horizontal="right"/>
      <protection/>
    </xf>
    <xf numFmtId="37" fontId="21" fillId="65" borderId="58" xfId="1043" applyNumberFormat="1" applyFont="1" applyFill="1" applyBorder="1">
      <alignment/>
      <protection/>
    </xf>
    <xf numFmtId="37" fontId="17" fillId="65" borderId="51" xfId="1043" applyNumberFormat="1" applyFont="1" applyFill="1" applyBorder="1" applyAlignment="1">
      <alignment horizontal="right"/>
      <protection/>
    </xf>
    <xf numFmtId="37" fontId="21" fillId="65" borderId="50" xfId="1043" applyNumberFormat="1" applyFont="1" applyFill="1" applyBorder="1" applyAlignment="1" quotePrefix="1">
      <alignment horizontal="left"/>
      <protection/>
    </xf>
    <xf numFmtId="37" fontId="21" fillId="65" borderId="0" xfId="1043" applyNumberFormat="1" applyFont="1" applyFill="1" applyBorder="1" applyAlignment="1" quotePrefix="1">
      <alignment horizontal="left"/>
      <protection/>
    </xf>
    <xf numFmtId="37" fontId="17" fillId="65" borderId="64" xfId="1043" applyNumberFormat="1" applyFont="1" applyFill="1" applyBorder="1" applyAlignment="1">
      <alignment horizontal="right"/>
      <protection/>
    </xf>
    <xf numFmtId="0" fontId="19" fillId="67" borderId="48" xfId="1043" applyFont="1" applyFill="1" applyBorder="1" applyAlignment="1">
      <alignment horizontal="right"/>
      <protection/>
    </xf>
    <xf numFmtId="37" fontId="17" fillId="0" borderId="67" xfId="1043" applyNumberFormat="1" applyFont="1" applyFill="1" applyBorder="1">
      <alignment/>
      <protection/>
    </xf>
    <xf numFmtId="37" fontId="17" fillId="0" borderId="64" xfId="1043" applyNumberFormat="1" applyFont="1" applyFill="1" applyBorder="1">
      <alignment/>
      <protection/>
    </xf>
    <xf numFmtId="0" fontId="0" fillId="0" borderId="56" xfId="287" applyFont="1" applyBorder="1">
      <alignment/>
      <protection/>
    </xf>
    <xf numFmtId="0" fontId="0" fillId="0" borderId="57" xfId="287" applyFont="1" applyBorder="1">
      <alignment/>
      <protection/>
    </xf>
    <xf numFmtId="37" fontId="14" fillId="67" borderId="49" xfId="1043" applyNumberFormat="1" applyFont="1" applyFill="1" applyBorder="1" applyAlignment="1">
      <alignment vertical="center" wrapText="1"/>
      <protection/>
    </xf>
    <xf numFmtId="37" fontId="17" fillId="67" borderId="58" xfId="1043" applyNumberFormat="1" applyFont="1" applyFill="1" applyBorder="1">
      <alignment/>
      <protection/>
    </xf>
    <xf numFmtId="37" fontId="17" fillId="67" borderId="60" xfId="1043" applyNumberFormat="1" applyFont="1" applyFill="1" applyBorder="1">
      <alignment/>
      <protection/>
    </xf>
    <xf numFmtId="37" fontId="17" fillId="65" borderId="68" xfId="1043" applyNumberFormat="1" applyFont="1" applyFill="1" applyBorder="1" applyAlignment="1">
      <alignment horizontal="right"/>
      <protection/>
    </xf>
    <xf numFmtId="165" fontId="20" fillId="65" borderId="50" xfId="1043" applyNumberFormat="1" applyFont="1" applyFill="1" applyBorder="1" applyAlignment="1">
      <alignment wrapText="1"/>
      <protection/>
    </xf>
    <xf numFmtId="165" fontId="17" fillId="65" borderId="64" xfId="1043" applyNumberFormat="1" applyFont="1" applyFill="1" applyBorder="1" applyAlignment="1">
      <alignment horizontal="right"/>
      <protection/>
    </xf>
    <xf numFmtId="165" fontId="17" fillId="65" borderId="50" xfId="1043" applyNumberFormat="1" applyFont="1" applyFill="1" applyBorder="1" applyAlignment="1">
      <alignment horizontal="left" wrapText="1"/>
      <protection/>
    </xf>
    <xf numFmtId="165" fontId="20" fillId="65" borderId="58" xfId="1043" applyNumberFormat="1" applyFont="1" applyFill="1" applyBorder="1" applyAlignment="1" quotePrefix="1">
      <alignment wrapText="1"/>
      <protection/>
    </xf>
    <xf numFmtId="165" fontId="20" fillId="65" borderId="68" xfId="1043" applyNumberFormat="1" applyFont="1" applyFill="1" applyBorder="1" applyAlignment="1">
      <alignment horizontal="right"/>
      <protection/>
    </xf>
    <xf numFmtId="165" fontId="20" fillId="65" borderId="50" xfId="1043" applyNumberFormat="1" applyFont="1" applyFill="1" applyBorder="1" applyAlignment="1" quotePrefix="1">
      <alignment wrapText="1"/>
      <protection/>
    </xf>
    <xf numFmtId="165" fontId="20" fillId="65" borderId="64" xfId="1043" applyNumberFormat="1" applyFont="1" applyFill="1" applyBorder="1" applyAlignment="1">
      <alignment horizontal="right"/>
      <protection/>
    </xf>
    <xf numFmtId="165" fontId="20" fillId="65" borderId="58" xfId="1043" applyNumberFormat="1" applyFont="1" applyFill="1" applyBorder="1" applyAlignment="1">
      <alignment wrapText="1"/>
      <protection/>
    </xf>
    <xf numFmtId="0" fontId="0" fillId="0" borderId="0" xfId="287">
      <alignment/>
      <protection/>
    </xf>
    <xf numFmtId="0" fontId="17" fillId="0" borderId="0" xfId="861" applyFont="1" applyAlignment="1">
      <alignment/>
    </xf>
    <xf numFmtId="0" fontId="17" fillId="65" borderId="0" xfId="861" applyFont="1" applyFill="1" applyAlignment="1">
      <alignment/>
    </xf>
    <xf numFmtId="0" fontId="15" fillId="65" borderId="0" xfId="861" applyFont="1" applyFill="1" applyAlignment="1">
      <alignment/>
    </xf>
    <xf numFmtId="0" fontId="17" fillId="65" borderId="0" xfId="861" applyFont="1" applyFill="1" applyAlignment="1" quotePrefix="1">
      <alignment horizontal="right" vertical="top"/>
    </xf>
    <xf numFmtId="0" fontId="17" fillId="65" borderId="0" xfId="861" applyFont="1" applyFill="1" applyAlignment="1">
      <alignment vertical="top"/>
    </xf>
    <xf numFmtId="37" fontId="14" fillId="65" borderId="47" xfId="1043" applyNumberFormat="1" applyFont="1" applyFill="1" applyBorder="1">
      <alignment/>
      <protection/>
    </xf>
    <xf numFmtId="0" fontId="17" fillId="65" borderId="0" xfId="1043" applyFont="1" applyFill="1" applyBorder="1" applyAlignment="1" quotePrefix="1">
      <alignment horizontal="right"/>
      <protection/>
    </xf>
    <xf numFmtId="0" fontId="17" fillId="65" borderId="50" xfId="0" applyFont="1" applyFill="1" applyBorder="1" applyAlignment="1">
      <alignment/>
    </xf>
    <xf numFmtId="165" fontId="1" fillId="0" borderId="28" xfId="577" applyNumberFormat="1" applyBorder="1">
      <alignment/>
      <protection/>
    </xf>
    <xf numFmtId="165" fontId="1" fillId="0" borderId="31" xfId="577" applyNumberFormat="1" applyBorder="1">
      <alignment/>
      <protection/>
    </xf>
    <xf numFmtId="165" fontId="1" fillId="0" borderId="32" xfId="577" applyNumberFormat="1" applyBorder="1">
      <alignment/>
      <protection/>
    </xf>
    <xf numFmtId="165" fontId="1" fillId="0" borderId="33" xfId="577" applyNumberFormat="1" applyBorder="1">
      <alignment/>
      <protection/>
    </xf>
    <xf numFmtId="165" fontId="1" fillId="0" borderId="0" xfId="577" applyNumberFormat="1" applyBorder="1">
      <alignment/>
      <protection/>
    </xf>
    <xf numFmtId="165" fontId="1" fillId="0" borderId="34" xfId="577" applyNumberFormat="1" applyBorder="1">
      <alignment/>
      <protection/>
    </xf>
    <xf numFmtId="165" fontId="1" fillId="0" borderId="35" xfId="577" applyNumberFormat="1" applyBorder="1">
      <alignment/>
      <protection/>
    </xf>
    <xf numFmtId="165" fontId="1" fillId="0" borderId="26" xfId="577" applyNumberFormat="1" applyBorder="1">
      <alignment/>
      <protection/>
    </xf>
    <xf numFmtId="165" fontId="1" fillId="0" borderId="36" xfId="577" applyNumberFormat="1" applyBorder="1">
      <alignment/>
      <protection/>
    </xf>
    <xf numFmtId="0" fontId="13" fillId="76" borderId="0" xfId="577" applyFont="1" applyFill="1">
      <alignment/>
      <protection/>
    </xf>
    <xf numFmtId="0" fontId="17" fillId="0" borderId="58" xfId="1043" applyFont="1" applyFill="1" applyBorder="1" applyAlignment="1">
      <alignment horizontal="right"/>
      <protection/>
    </xf>
    <xf numFmtId="175" fontId="7" fillId="0" borderId="0" xfId="1043" applyNumberFormat="1" applyFont="1" applyFill="1">
      <alignment/>
      <protection/>
    </xf>
    <xf numFmtId="166" fontId="20" fillId="65" borderId="63" xfId="1043" applyNumberFormat="1" applyFont="1" applyFill="1" applyBorder="1" applyAlignment="1">
      <alignment horizontal="right"/>
      <protection/>
    </xf>
    <xf numFmtId="37" fontId="17" fillId="65" borderId="56" xfId="1043" applyNumberFormat="1" applyFont="1" applyFill="1" applyBorder="1">
      <alignment/>
      <protection/>
    </xf>
    <xf numFmtId="37" fontId="17" fillId="65" borderId="56" xfId="1043" applyNumberFormat="1" applyFont="1" applyFill="1" applyBorder="1" applyAlignment="1">
      <alignment horizontal="right"/>
      <protection/>
    </xf>
    <xf numFmtId="0" fontId="19" fillId="65" borderId="56" xfId="1043" applyFont="1" applyFill="1" applyBorder="1" applyAlignment="1">
      <alignment horizontal="right"/>
      <protection/>
    </xf>
    <xf numFmtId="0" fontId="0" fillId="0" borderId="0" xfId="287" applyFont="1" applyBorder="1">
      <alignment/>
      <protection/>
    </xf>
    <xf numFmtId="166" fontId="17" fillId="65" borderId="0" xfId="146" applyNumberFormat="1" applyFont="1" applyFill="1" applyBorder="1" applyAlignment="1">
      <alignment horizontal="right"/>
    </xf>
    <xf numFmtId="166" fontId="17" fillId="0" borderId="56" xfId="146" applyNumberFormat="1" applyFont="1" applyFill="1" applyBorder="1" applyAlignment="1">
      <alignment horizontal="right"/>
    </xf>
    <xf numFmtId="166" fontId="17" fillId="0" borderId="55" xfId="146" applyNumberFormat="1" applyFont="1" applyFill="1" applyBorder="1" applyAlignment="1">
      <alignment horizontal="right"/>
    </xf>
    <xf numFmtId="0" fontId="14" fillId="67" borderId="49" xfId="1043" applyFont="1" applyFill="1" applyBorder="1">
      <alignment/>
      <protection/>
    </xf>
    <xf numFmtId="0" fontId="14" fillId="67" borderId="47" xfId="1043" applyFont="1" applyFill="1" applyBorder="1" applyAlignment="1">
      <alignment horizontal="left"/>
      <protection/>
    </xf>
    <xf numFmtId="22" fontId="20" fillId="67" borderId="48" xfId="1043" applyNumberFormat="1" applyFont="1" applyFill="1" applyBorder="1" applyAlignment="1">
      <alignment horizontal="right"/>
      <protection/>
    </xf>
    <xf numFmtId="22" fontId="20" fillId="67" borderId="47" xfId="1043" applyNumberFormat="1" applyFont="1" applyFill="1" applyBorder="1" applyAlignment="1">
      <alignment horizontal="right"/>
      <protection/>
    </xf>
    <xf numFmtId="37" fontId="17" fillId="67" borderId="55" xfId="1043" applyNumberFormat="1" applyFont="1" applyFill="1" applyBorder="1">
      <alignment/>
      <protection/>
    </xf>
    <xf numFmtId="37" fontId="19" fillId="67" borderId="56" xfId="1043" applyNumberFormat="1" applyFont="1" applyFill="1" applyBorder="1">
      <alignment/>
      <protection/>
    </xf>
    <xf numFmtId="37" fontId="17" fillId="67" borderId="57" xfId="1043" applyNumberFormat="1" applyFont="1" applyFill="1" applyBorder="1">
      <alignment/>
      <protection/>
    </xf>
    <xf numFmtId="0" fontId="21" fillId="65" borderId="58" xfId="1043" applyFont="1" applyFill="1" applyBorder="1">
      <alignment/>
      <protection/>
    </xf>
    <xf numFmtId="0" fontId="17" fillId="65" borderId="59" xfId="1043" applyFont="1" applyFill="1" applyBorder="1" applyAlignment="1" quotePrefix="1">
      <alignment horizontal="right"/>
      <protection/>
    </xf>
    <xf numFmtId="0" fontId="17" fillId="65" borderId="60" xfId="1043" applyFont="1" applyFill="1" applyBorder="1" applyAlignment="1" quotePrefix="1">
      <alignment horizontal="right"/>
      <protection/>
    </xf>
    <xf numFmtId="1" fontId="17" fillId="65" borderId="59" xfId="284" applyNumberFormat="1" applyFont="1" applyFill="1" applyBorder="1" applyAlignment="1" quotePrefix="1">
      <alignment horizontal="right"/>
      <protection/>
    </xf>
    <xf numFmtId="1" fontId="17" fillId="65" borderId="60" xfId="284" applyNumberFormat="1" applyFont="1" applyFill="1" applyBorder="1" applyAlignment="1" quotePrefix="1">
      <alignment horizontal="right"/>
      <protection/>
    </xf>
    <xf numFmtId="0" fontId="17" fillId="65" borderId="50" xfId="1043" applyFont="1" applyFill="1" applyBorder="1">
      <alignment/>
      <protection/>
    </xf>
    <xf numFmtId="165" fontId="17" fillId="65" borderId="0" xfId="284" applyNumberFormat="1" applyFont="1" applyFill="1" applyBorder="1" applyAlignment="1">
      <alignment horizontal="right"/>
      <protection/>
    </xf>
    <xf numFmtId="166" fontId="17" fillId="65" borderId="0" xfId="284" applyNumberFormat="1" applyFont="1" applyFill="1" applyBorder="1" applyAlignment="1">
      <alignment horizontal="right"/>
      <protection/>
    </xf>
    <xf numFmtId="166" fontId="17" fillId="65" borderId="51" xfId="284" applyNumberFormat="1" applyFont="1" applyFill="1" applyBorder="1" applyAlignment="1">
      <alignment horizontal="right"/>
      <protection/>
    </xf>
    <xf numFmtId="0" fontId="20" fillId="65" borderId="50" xfId="1043" applyFont="1" applyFill="1" applyBorder="1">
      <alignment/>
      <protection/>
    </xf>
    <xf numFmtId="0" fontId="20" fillId="65" borderId="61" xfId="1043" applyFont="1" applyFill="1" applyBorder="1">
      <alignment/>
      <protection/>
    </xf>
    <xf numFmtId="166" fontId="20" fillId="65" borderId="62" xfId="284" applyNumberFormat="1" applyFont="1" applyFill="1" applyBorder="1" applyAlignment="1">
      <alignment horizontal="right"/>
      <protection/>
    </xf>
    <xf numFmtId="166" fontId="20" fillId="65" borderId="63" xfId="284" applyNumberFormat="1" applyFont="1" applyFill="1" applyBorder="1" applyAlignment="1">
      <alignment horizontal="right"/>
      <protection/>
    </xf>
    <xf numFmtId="166" fontId="20" fillId="65" borderId="0" xfId="284" applyNumberFormat="1" applyFont="1" applyFill="1" applyBorder="1" applyAlignment="1">
      <alignment horizontal="right"/>
      <protection/>
    </xf>
    <xf numFmtId="166" fontId="20" fillId="65" borderId="51" xfId="284" applyNumberFormat="1" applyFont="1" applyFill="1" applyBorder="1" applyAlignment="1">
      <alignment horizontal="right"/>
      <protection/>
    </xf>
    <xf numFmtId="0" fontId="17" fillId="65" borderId="52" xfId="1043" applyFont="1" applyFill="1" applyBorder="1">
      <alignment/>
      <protection/>
    </xf>
    <xf numFmtId="166" fontId="17" fillId="65" borderId="53" xfId="284" applyNumberFormat="1" applyFont="1" applyFill="1" applyBorder="1" applyAlignment="1">
      <alignment horizontal="right"/>
      <protection/>
    </xf>
    <xf numFmtId="166" fontId="17" fillId="65" borderId="54" xfId="284" applyNumberFormat="1" applyFont="1" applyFill="1" applyBorder="1" applyAlignment="1">
      <alignment horizontal="right"/>
      <protection/>
    </xf>
    <xf numFmtId="166" fontId="17" fillId="65" borderId="52" xfId="284" applyNumberFormat="1" applyFont="1" applyFill="1" applyBorder="1" applyAlignment="1">
      <alignment horizontal="right"/>
      <protection/>
    </xf>
    <xf numFmtId="0" fontId="17" fillId="65" borderId="51" xfId="1043" applyFont="1" applyFill="1" applyBorder="1" applyAlignment="1" quotePrefix="1">
      <alignment horizontal="right"/>
      <protection/>
    </xf>
    <xf numFmtId="1" fontId="17" fillId="65" borderId="0" xfId="284" applyNumberFormat="1" applyFont="1" applyFill="1" applyBorder="1" applyAlignment="1" quotePrefix="1">
      <alignment horizontal="right"/>
      <protection/>
    </xf>
    <xf numFmtId="1" fontId="17" fillId="65" borderId="51" xfId="284" applyNumberFormat="1" applyFont="1" applyFill="1" applyBorder="1" applyAlignment="1" quotePrefix="1">
      <alignment horizontal="right"/>
      <protection/>
    </xf>
    <xf numFmtId="37" fontId="14" fillId="65" borderId="56" xfId="1043" applyNumberFormat="1" applyFont="1" applyFill="1" applyBorder="1">
      <alignment/>
      <protection/>
    </xf>
    <xf numFmtId="37" fontId="18" fillId="0" borderId="59" xfId="1043" applyNumberFormat="1" applyFont="1" applyFill="1" applyBorder="1" applyAlignment="1">
      <alignment horizontal="right"/>
      <protection/>
    </xf>
    <xf numFmtId="165" fontId="17" fillId="0" borderId="59" xfId="1043" applyNumberFormat="1" applyFont="1" applyFill="1" applyBorder="1" applyAlignment="1">
      <alignment horizontal="right"/>
      <protection/>
    </xf>
    <xf numFmtId="165" fontId="17" fillId="0" borderId="60" xfId="1043" applyNumberFormat="1" applyFont="1" applyFill="1" applyBorder="1" applyAlignment="1">
      <alignment horizontal="right"/>
      <protection/>
    </xf>
    <xf numFmtId="176" fontId="17" fillId="0" borderId="51" xfId="1043" applyNumberFormat="1" applyFont="1" applyFill="1" applyBorder="1" applyAlignment="1">
      <alignment horizontal="right"/>
      <protection/>
    </xf>
    <xf numFmtId="10" fontId="17" fillId="0" borderId="51" xfId="1043" applyNumberFormat="1" applyFont="1" applyFill="1" applyBorder="1" applyAlignment="1">
      <alignment horizontal="right"/>
      <protection/>
    </xf>
    <xf numFmtId="37" fontId="17" fillId="67" borderId="49" xfId="1043" applyNumberFormat="1" applyFont="1" applyFill="1" applyBorder="1">
      <alignment/>
      <protection/>
    </xf>
    <xf numFmtId="37" fontId="17" fillId="67" borderId="51" xfId="1043" applyNumberFormat="1" applyFont="1" applyFill="1" applyBorder="1" applyAlignment="1">
      <alignment horizontal="right"/>
      <protection/>
    </xf>
    <xf numFmtId="165" fontId="17" fillId="0" borderId="52" xfId="1043" applyNumberFormat="1" applyFont="1" applyFill="1" applyBorder="1">
      <alignment/>
      <protection/>
    </xf>
    <xf numFmtId="165" fontId="20" fillId="0" borderId="52" xfId="1043" applyNumberFormat="1" applyFont="1" applyFill="1" applyBorder="1">
      <alignment/>
      <protection/>
    </xf>
    <xf numFmtId="165" fontId="20" fillId="0" borderId="55" xfId="1043" applyNumberFormat="1" applyFont="1" applyFill="1" applyBorder="1">
      <alignment/>
      <protection/>
    </xf>
    <xf numFmtId="165" fontId="20" fillId="0" borderId="61" xfId="1043" applyNumberFormat="1" applyFont="1" applyFill="1" applyBorder="1">
      <alignment/>
      <protection/>
    </xf>
    <xf numFmtId="37" fontId="20" fillId="67" borderId="55" xfId="1043" applyNumberFormat="1" applyFont="1" applyFill="1" applyBorder="1" applyAlignment="1" quotePrefix="1">
      <alignment horizontal="left"/>
      <protection/>
    </xf>
    <xf numFmtId="166" fontId="17" fillId="0" borderId="51" xfId="146" applyNumberFormat="1" applyFont="1" applyFill="1" applyBorder="1" applyAlignment="1" quotePrefix="1">
      <alignment horizontal="right"/>
    </xf>
    <xf numFmtId="0" fontId="17" fillId="0" borderId="89" xfId="0" applyFont="1" applyFill="1" applyBorder="1" applyAlignment="1">
      <alignment/>
    </xf>
    <xf numFmtId="37" fontId="17" fillId="0" borderId="90" xfId="1043" applyNumberFormat="1" applyFont="1" applyFill="1" applyBorder="1">
      <alignment/>
      <protection/>
    </xf>
    <xf numFmtId="3" fontId="28" fillId="67" borderId="0" xfId="0" applyNumberFormat="1" applyFont="1" applyFill="1" applyBorder="1" applyAlignment="1">
      <alignment horizontal="right" wrapText="1"/>
    </xf>
    <xf numFmtId="3" fontId="28" fillId="67" borderId="59" xfId="0" applyNumberFormat="1" applyFont="1" applyFill="1" applyBorder="1" applyAlignment="1">
      <alignment horizontal="right" wrapText="1"/>
    </xf>
    <xf numFmtId="37" fontId="28" fillId="67" borderId="56" xfId="1043" applyNumberFormat="1" applyFont="1" applyFill="1" applyBorder="1" applyAlignment="1">
      <alignment horizontal="right"/>
      <protection/>
    </xf>
    <xf numFmtId="3" fontId="17" fillId="0" borderId="51" xfId="0" applyNumberFormat="1" applyFont="1" applyFill="1" applyBorder="1" applyAlignment="1">
      <alignment/>
    </xf>
    <xf numFmtId="166" fontId="17" fillId="0" borderId="51" xfId="146" applyNumberFormat="1" applyFont="1" applyFill="1" applyBorder="1" applyAlignment="1">
      <alignment horizontal="right"/>
    </xf>
    <xf numFmtId="167" fontId="17" fillId="0" borderId="50" xfId="0" applyNumberFormat="1" applyFont="1" applyFill="1" applyBorder="1" applyAlignment="1">
      <alignment horizontal="right"/>
    </xf>
    <xf numFmtId="167" fontId="17" fillId="0" borderId="55" xfId="0" applyNumberFormat="1" applyFont="1" applyFill="1" applyBorder="1" applyAlignment="1">
      <alignment horizontal="right"/>
    </xf>
    <xf numFmtId="166" fontId="17" fillId="0" borderId="50" xfId="146" applyNumberFormat="1" applyFont="1" applyFill="1" applyBorder="1" applyAlignment="1" quotePrefix="1">
      <alignment horizontal="right"/>
    </xf>
    <xf numFmtId="166" fontId="17" fillId="0" borderId="50" xfId="1043" applyNumberFormat="1" applyFont="1" applyFill="1" applyBorder="1" applyAlignment="1">
      <alignment horizontal="right"/>
      <protection/>
    </xf>
    <xf numFmtId="166" fontId="52" fillId="0" borderId="50" xfId="146" applyNumberFormat="1" applyFont="1" applyFill="1" applyBorder="1" applyAlignment="1">
      <alignment horizontal="right"/>
    </xf>
    <xf numFmtId="166" fontId="17" fillId="0" borderId="50" xfId="146" applyNumberFormat="1" applyFont="1" applyFill="1" applyBorder="1" applyAlignment="1">
      <alignment horizontal="right"/>
    </xf>
    <xf numFmtId="0" fontId="18" fillId="0" borderId="0" xfId="1043" applyFont="1" applyFill="1" applyBorder="1" applyAlignment="1">
      <alignment horizontal="left"/>
      <protection/>
    </xf>
    <xf numFmtId="0" fontId="20" fillId="0" borderId="64" xfId="1043" applyFont="1" applyFill="1" applyBorder="1">
      <alignment/>
      <protection/>
    </xf>
    <xf numFmtId="37" fontId="20" fillId="0" borderId="64" xfId="1043" applyNumberFormat="1" applyFont="1" applyFill="1" applyBorder="1">
      <alignment/>
      <protection/>
    </xf>
    <xf numFmtId="3" fontId="17" fillId="0" borderId="64" xfId="0" applyNumberFormat="1" applyFont="1" applyFill="1" applyBorder="1" applyAlignment="1">
      <alignment/>
    </xf>
    <xf numFmtId="3" fontId="17" fillId="0" borderId="64" xfId="1042" applyNumberFormat="1" applyFont="1" applyFill="1" applyBorder="1">
      <alignment/>
      <protection/>
    </xf>
    <xf numFmtId="3" fontId="17" fillId="0" borderId="65" xfId="1042" applyNumberFormat="1" applyFont="1" applyFill="1" applyBorder="1">
      <alignment/>
      <protection/>
    </xf>
    <xf numFmtId="3" fontId="17" fillId="0" borderId="65" xfId="0" applyNumberFormat="1" applyFont="1" applyFill="1" applyBorder="1" applyAlignment="1">
      <alignment/>
    </xf>
    <xf numFmtId="3" fontId="20" fillId="0" borderId="66" xfId="0" applyNumberFormat="1" applyFont="1" applyFill="1" applyBorder="1" applyAlignment="1">
      <alignment/>
    </xf>
    <xf numFmtId="37" fontId="21" fillId="0" borderId="67" xfId="1043" applyNumberFormat="1" applyFont="1" applyFill="1" applyBorder="1">
      <alignment/>
      <protection/>
    </xf>
    <xf numFmtId="3" fontId="19" fillId="0" borderId="64" xfId="0" applyNumberFormat="1" applyFont="1" applyFill="1" applyBorder="1" applyAlignment="1">
      <alignment/>
    </xf>
    <xf numFmtId="3" fontId="20" fillId="0" borderId="64" xfId="0" applyNumberFormat="1" applyFont="1" applyFill="1" applyBorder="1" applyAlignment="1">
      <alignment/>
    </xf>
    <xf numFmtId="37" fontId="7" fillId="0" borderId="51" xfId="1043" applyNumberFormat="1" applyFont="1" applyFill="1" applyBorder="1">
      <alignment/>
      <protection/>
    </xf>
    <xf numFmtId="166" fontId="20" fillId="0" borderId="91" xfId="0" applyNumberFormat="1" applyFont="1" applyFill="1" applyBorder="1" applyAlignment="1">
      <alignment horizontal="right"/>
    </xf>
    <xf numFmtId="0" fontId="90" fillId="0" borderId="50" xfId="1043" applyFont="1" applyFill="1" applyBorder="1">
      <alignment/>
      <protection/>
    </xf>
    <xf numFmtId="0" fontId="19" fillId="0" borderId="0" xfId="0" applyFont="1" applyFill="1" applyAlignment="1">
      <alignment/>
    </xf>
    <xf numFmtId="166" fontId="21" fillId="0" borderId="0" xfId="0" applyNumberFormat="1" applyFont="1" applyFill="1" applyBorder="1" applyAlignment="1">
      <alignment horizontal="right"/>
    </xf>
    <xf numFmtId="3" fontId="21" fillId="0" borderId="0" xfId="0" applyNumberFormat="1" applyFont="1" applyFill="1" applyBorder="1" applyAlignment="1">
      <alignment/>
    </xf>
    <xf numFmtId="178" fontId="17" fillId="0" borderId="0" xfId="1043" applyNumberFormat="1" applyFont="1" applyFill="1" applyBorder="1" applyAlignment="1">
      <alignment horizontal="right"/>
      <protection/>
    </xf>
    <xf numFmtId="0" fontId="20" fillId="0" borderId="0" xfId="0" applyFont="1" applyFill="1" applyBorder="1" applyAlignment="1">
      <alignment/>
    </xf>
    <xf numFmtId="0" fontId="17" fillId="0" borderId="50" xfId="1043" applyFont="1" applyFill="1" applyBorder="1" applyAlignment="1">
      <alignment horizontal="left"/>
      <protection/>
    </xf>
    <xf numFmtId="37" fontId="21" fillId="65" borderId="55" xfId="1043" applyNumberFormat="1" applyFont="1" applyFill="1" applyBorder="1" applyAlignment="1" quotePrefix="1">
      <alignment horizontal="left"/>
      <protection/>
    </xf>
    <xf numFmtId="37" fontId="20" fillId="65" borderId="58" xfId="1043" applyNumberFormat="1" applyFont="1" applyFill="1" applyBorder="1" applyAlignment="1">
      <alignment horizontal="left" vertical="center" wrapText="1"/>
      <protection/>
    </xf>
    <xf numFmtId="22" fontId="20" fillId="67" borderId="48" xfId="1043" applyNumberFormat="1" applyFont="1" applyFill="1" applyBorder="1" applyAlignment="1">
      <alignment horizontal="right"/>
      <protection/>
    </xf>
    <xf numFmtId="37" fontId="17" fillId="67" borderId="57" xfId="1043" applyNumberFormat="1" applyFont="1" applyFill="1" applyBorder="1">
      <alignment/>
      <protection/>
    </xf>
    <xf numFmtId="37" fontId="17" fillId="67" borderId="48" xfId="1043" applyNumberFormat="1" applyFont="1" applyFill="1" applyBorder="1">
      <alignment/>
      <protection/>
    </xf>
    <xf numFmtId="37" fontId="20" fillId="0" borderId="55" xfId="1043" applyNumberFormat="1" applyFont="1" applyFill="1" applyBorder="1" quotePrefix="1">
      <alignment/>
      <protection/>
    </xf>
    <xf numFmtId="0" fontId="17" fillId="0" borderId="52" xfId="0" applyFont="1" applyFill="1" applyBorder="1" applyAlignment="1">
      <alignment horizontal="left"/>
    </xf>
    <xf numFmtId="166" fontId="27" fillId="0" borderId="0" xfId="0" applyNumberFormat="1" applyFont="1" applyFill="1" applyBorder="1" applyAlignment="1">
      <alignment horizontal="right"/>
    </xf>
    <xf numFmtId="166" fontId="21" fillId="0" borderId="53" xfId="0" applyNumberFormat="1" applyFont="1" applyFill="1" applyBorder="1" applyAlignment="1">
      <alignment horizontal="right"/>
    </xf>
    <xf numFmtId="166" fontId="27" fillId="0" borderId="62" xfId="0" applyNumberFormat="1" applyFont="1" applyFill="1" applyBorder="1" applyAlignment="1">
      <alignment horizontal="right"/>
    </xf>
    <xf numFmtId="166" fontId="21" fillId="0" borderId="0" xfId="0" applyNumberFormat="1" applyFont="1" applyFill="1" applyBorder="1" applyAlignment="1">
      <alignment/>
    </xf>
    <xf numFmtId="166" fontId="27" fillId="0" borderId="62" xfId="0" applyNumberFormat="1" applyFont="1" applyFill="1" applyBorder="1" applyAlignment="1">
      <alignment/>
    </xf>
    <xf numFmtId="166" fontId="27" fillId="0" borderId="0" xfId="0" applyNumberFormat="1" applyFont="1" applyFill="1" applyBorder="1" applyAlignment="1" quotePrefix="1">
      <alignment horizontal="right"/>
    </xf>
    <xf numFmtId="166" fontId="21" fillId="0" borderId="0" xfId="0" applyNumberFormat="1" applyFont="1" applyFill="1" applyBorder="1" applyAlignment="1" quotePrefix="1">
      <alignment horizontal="right"/>
    </xf>
    <xf numFmtId="166" fontId="21" fillId="0" borderId="53" xfId="0" applyNumberFormat="1" applyFont="1" applyFill="1" applyBorder="1" applyAlignment="1" quotePrefix="1">
      <alignment horizontal="right"/>
    </xf>
    <xf numFmtId="166" fontId="21" fillId="0" borderId="0" xfId="1043" applyNumberFormat="1" applyFont="1" applyFill="1" applyBorder="1" applyAlignment="1">
      <alignment horizontal="right"/>
      <protection/>
    </xf>
    <xf numFmtId="166" fontId="21" fillId="0" borderId="53" xfId="1043" applyNumberFormat="1" applyFont="1" applyFill="1" applyBorder="1" applyAlignment="1">
      <alignment horizontal="right"/>
      <protection/>
    </xf>
    <xf numFmtId="166" fontId="27" fillId="0" borderId="0" xfId="1043" applyNumberFormat="1" applyFont="1" applyFill="1" applyBorder="1" applyAlignment="1">
      <alignment horizontal="right"/>
      <protection/>
    </xf>
    <xf numFmtId="166" fontId="27" fillId="0" borderId="53" xfId="1043" applyNumberFormat="1" applyFont="1" applyFill="1" applyBorder="1" applyAlignment="1">
      <alignment horizontal="right"/>
      <protection/>
    </xf>
    <xf numFmtId="166" fontId="27" fillId="0" borderId="56" xfId="1043" applyNumberFormat="1" applyFont="1" applyFill="1" applyBorder="1" applyAlignment="1">
      <alignment horizontal="right"/>
      <protection/>
    </xf>
    <xf numFmtId="166" fontId="21" fillId="0" borderId="0" xfId="1043" applyNumberFormat="1" applyFont="1" applyFill="1" applyBorder="1">
      <alignment/>
      <protection/>
    </xf>
    <xf numFmtId="166" fontId="27" fillId="0" borderId="62" xfId="1043" applyNumberFormat="1" applyFont="1" applyFill="1" applyBorder="1">
      <alignment/>
      <protection/>
    </xf>
    <xf numFmtId="37" fontId="17" fillId="65" borderId="0" xfId="1043" applyNumberFormat="1" applyFont="1" applyFill="1" applyBorder="1" applyAlignment="1">
      <alignment horizontal="right" vertical="center" wrapText="1"/>
      <protection/>
    </xf>
    <xf numFmtId="0" fontId="17" fillId="0" borderId="50" xfId="1043" applyFont="1" applyFill="1" applyBorder="1" applyAlignment="1" quotePrefix="1">
      <alignment horizontal="left"/>
      <protection/>
    </xf>
    <xf numFmtId="37" fontId="17" fillId="0" borderId="0" xfId="1043" applyNumberFormat="1" applyFont="1" applyFill="1" applyAlignment="1" quotePrefix="1">
      <alignment horizontal="left"/>
      <protection/>
    </xf>
    <xf numFmtId="37" fontId="20" fillId="0" borderId="92" xfId="1043" applyNumberFormat="1" applyFont="1" applyFill="1" applyBorder="1">
      <alignment/>
      <protection/>
    </xf>
    <xf numFmtId="37" fontId="18" fillId="0" borderId="72" xfId="1043" applyNumberFormat="1" applyFont="1" applyFill="1" applyBorder="1" applyAlignment="1">
      <alignment horizontal="right"/>
      <protection/>
    </xf>
    <xf numFmtId="0" fontId="14" fillId="0" borderId="0" xfId="1043" applyFont="1" applyFill="1" applyBorder="1" applyAlignment="1" quotePrefix="1">
      <alignment horizontal="left"/>
      <protection/>
    </xf>
    <xf numFmtId="0" fontId="20" fillId="67" borderId="93" xfId="1043" applyFont="1" applyFill="1" applyBorder="1">
      <alignment/>
      <protection/>
    </xf>
    <xf numFmtId="166" fontId="17" fillId="65" borderId="91" xfId="1043" applyNumberFormat="1" applyFont="1" applyFill="1" applyBorder="1" applyAlignment="1">
      <alignment horizontal="right"/>
      <protection/>
    </xf>
    <xf numFmtId="0" fontId="96" fillId="67" borderId="94" xfId="0" applyFont="1" applyFill="1" applyBorder="1" applyAlignment="1">
      <alignment wrapText="1"/>
    </xf>
    <xf numFmtId="0" fontId="96" fillId="67" borderId="94" xfId="0" applyFont="1" applyFill="1" applyBorder="1" applyAlignment="1">
      <alignment horizontal="right" wrapText="1"/>
    </xf>
    <xf numFmtId="0" fontId="96" fillId="67" borderId="95" xfId="0" applyFont="1" applyFill="1" applyBorder="1" applyAlignment="1">
      <alignment horizontal="right" wrapText="1"/>
    </xf>
    <xf numFmtId="2" fontId="17" fillId="0" borderId="50" xfId="1043" applyNumberFormat="1" applyFont="1" applyFill="1" applyBorder="1">
      <alignment/>
      <protection/>
    </xf>
    <xf numFmtId="2" fontId="23" fillId="0" borderId="50" xfId="1043" applyNumberFormat="1" applyFont="1" applyFill="1" applyBorder="1">
      <alignment/>
      <protection/>
    </xf>
    <xf numFmtId="2" fontId="17" fillId="0" borderId="92" xfId="1043" applyNumberFormat="1" applyFont="1" applyFill="1" applyBorder="1">
      <alignment/>
      <protection/>
    </xf>
    <xf numFmtId="166" fontId="17" fillId="0" borderId="72" xfId="1043" applyNumberFormat="1" applyFont="1" applyFill="1" applyBorder="1" applyAlignment="1">
      <alignment horizontal="right"/>
      <protection/>
    </xf>
    <xf numFmtId="166" fontId="17" fillId="0" borderId="73" xfId="1043" applyNumberFormat="1" applyFont="1" applyFill="1" applyBorder="1" applyAlignment="1">
      <alignment horizontal="right"/>
      <protection/>
    </xf>
    <xf numFmtId="37" fontId="20" fillId="67" borderId="47" xfId="1043" applyNumberFormat="1" applyFont="1" applyFill="1" applyBorder="1">
      <alignment/>
      <protection/>
    </xf>
    <xf numFmtId="37" fontId="17" fillId="67" borderId="56" xfId="1043" applyNumberFormat="1" applyFont="1" applyFill="1" applyBorder="1">
      <alignment/>
      <protection/>
    </xf>
    <xf numFmtId="37" fontId="17" fillId="65" borderId="56" xfId="1043" applyNumberFormat="1" applyFont="1" applyFill="1" applyBorder="1" applyAlignment="1">
      <alignment horizontal="right" wrapText="1"/>
      <protection/>
    </xf>
    <xf numFmtId="37" fontId="17" fillId="65" borderId="57" xfId="1043" applyNumberFormat="1" applyFont="1" applyFill="1" applyBorder="1" applyAlignment="1" quotePrefix="1">
      <alignment horizontal="right" wrapText="1"/>
      <protection/>
    </xf>
    <xf numFmtId="37" fontId="17" fillId="0" borderId="48" xfId="1043" applyNumberFormat="1" applyFont="1" applyFill="1" applyBorder="1" applyAlignment="1">
      <alignment horizontal="right"/>
      <protection/>
    </xf>
    <xf numFmtId="15" fontId="0" fillId="67" borderId="96" xfId="0" applyNumberFormat="1" applyFont="1" applyFill="1" applyBorder="1" applyAlignment="1" quotePrefix="1">
      <alignment horizontal="right"/>
    </xf>
    <xf numFmtId="165" fontId="22" fillId="0" borderId="62" xfId="1289" applyNumberFormat="1" applyFont="1" applyFill="1" applyBorder="1" applyAlignment="1">
      <alignment horizontal="right"/>
    </xf>
    <xf numFmtId="0" fontId="14" fillId="67" borderId="49" xfId="1043" applyFont="1" applyFill="1" applyBorder="1">
      <alignment/>
      <protection/>
    </xf>
    <xf numFmtId="22" fontId="17" fillId="67" borderId="47" xfId="1043" applyNumberFormat="1" applyFont="1" applyFill="1" applyBorder="1">
      <alignment/>
      <protection/>
    </xf>
    <xf numFmtId="169" fontId="17" fillId="0" borderId="0" xfId="1043" applyNumberFormat="1" applyFont="1" applyFill="1" applyBorder="1" applyAlignment="1">
      <alignment horizontal="right"/>
      <protection/>
    </xf>
    <xf numFmtId="15" fontId="0" fillId="0" borderId="96" xfId="0" applyNumberFormat="1" applyFont="1" applyFill="1" applyBorder="1" applyAlignment="1" quotePrefix="1">
      <alignment horizontal="right"/>
    </xf>
    <xf numFmtId="37" fontId="14" fillId="67" borderId="50" xfId="1043" applyNumberFormat="1" applyFont="1" applyFill="1" applyBorder="1">
      <alignment/>
      <protection/>
    </xf>
    <xf numFmtId="0" fontId="17" fillId="65" borderId="0" xfId="861" applyFont="1" applyFill="1" applyAlignment="1">
      <alignment wrapText="1"/>
    </xf>
    <xf numFmtId="0" fontId="17" fillId="0" borderId="0" xfId="1043" applyFont="1" applyFill="1" applyBorder="1" applyAlignment="1">
      <alignment wrapText="1"/>
      <protection/>
    </xf>
    <xf numFmtId="37" fontId="17" fillId="0" borderId="0" xfId="1043" applyNumberFormat="1" applyFont="1" applyFill="1" applyAlignment="1">
      <alignment wrapText="1"/>
      <protection/>
    </xf>
    <xf numFmtId="0" fontId="0" fillId="0" borderId="0" xfId="861" applyFont="1" applyAlignment="1">
      <alignment/>
    </xf>
    <xf numFmtId="1" fontId="17" fillId="67" borderId="51" xfId="0" applyNumberFormat="1" applyFont="1" applyFill="1" applyBorder="1" applyAlignment="1">
      <alignment horizontal="right" wrapText="1"/>
    </xf>
    <xf numFmtId="1" fontId="17" fillId="67" borderId="51" xfId="0" applyNumberFormat="1" applyFont="1" applyFill="1" applyBorder="1" applyAlignment="1">
      <alignment horizontal="right"/>
    </xf>
    <xf numFmtId="165" fontId="17" fillId="0" borderId="53" xfId="1043" applyNumberFormat="1" applyFont="1" applyFill="1" applyBorder="1" applyAlignment="1">
      <alignment horizontal="right"/>
      <protection/>
    </xf>
    <xf numFmtId="166" fontId="20" fillId="0" borderId="51" xfId="1043" applyNumberFormat="1" applyFont="1" applyFill="1" applyBorder="1">
      <alignment/>
      <protection/>
    </xf>
    <xf numFmtId="165" fontId="17" fillId="0" borderId="62" xfId="1043" applyNumberFormat="1" applyFont="1" applyFill="1" applyBorder="1" applyAlignment="1">
      <alignment horizontal="right"/>
      <protection/>
    </xf>
    <xf numFmtId="2" fontId="17" fillId="65" borderId="61" xfId="1043" applyNumberFormat="1" applyFont="1" applyFill="1" applyBorder="1">
      <alignment/>
      <protection/>
    </xf>
    <xf numFmtId="166" fontId="17" fillId="65" borderId="62" xfId="1043" applyNumberFormat="1" applyFont="1" applyFill="1" applyBorder="1" applyAlignment="1">
      <alignment horizontal="right"/>
      <protection/>
    </xf>
    <xf numFmtId="166" fontId="17" fillId="65" borderId="63" xfId="1043" applyNumberFormat="1" applyFont="1" applyFill="1" applyBorder="1" applyAlignment="1">
      <alignment horizontal="right"/>
      <protection/>
    </xf>
    <xf numFmtId="0" fontId="17" fillId="65" borderId="0" xfId="0" applyFont="1" applyFill="1" applyAlignment="1" quotePrefix="1">
      <alignment horizontal="left"/>
    </xf>
    <xf numFmtId="15" fontId="0" fillId="67" borderId="96" xfId="0" applyNumberFormat="1" applyFont="1" applyFill="1" applyBorder="1" applyAlignment="1" quotePrefix="1">
      <alignment horizontal="center"/>
    </xf>
    <xf numFmtId="37" fontId="0" fillId="67" borderId="97" xfId="0" applyNumberFormat="1" applyFont="1" applyFill="1" applyBorder="1" applyAlignment="1">
      <alignment horizontal="right"/>
    </xf>
    <xf numFmtId="0" fontId="96" fillId="65" borderId="0" xfId="285" applyFont="1" applyFill="1">
      <alignment/>
      <protection/>
    </xf>
    <xf numFmtId="0" fontId="0" fillId="67" borderId="98" xfId="0" applyFont="1" applyFill="1" applyBorder="1" applyAlignment="1">
      <alignment/>
    </xf>
    <xf numFmtId="0" fontId="17" fillId="65" borderId="93" xfId="0" applyFont="1" applyFill="1" applyBorder="1" applyAlignment="1">
      <alignment/>
    </xf>
    <xf numFmtId="0" fontId="17" fillId="65" borderId="96" xfId="0" applyFont="1" applyFill="1" applyBorder="1" applyAlignment="1">
      <alignment horizontal="right"/>
    </xf>
    <xf numFmtId="0" fontId="17" fillId="65" borderId="97" xfId="0" applyFont="1" applyFill="1" applyBorder="1" applyAlignment="1">
      <alignment horizontal="right"/>
    </xf>
    <xf numFmtId="0" fontId="17" fillId="65" borderId="69" xfId="0" applyFont="1" applyFill="1" applyBorder="1" applyAlignment="1">
      <alignment vertical="center"/>
    </xf>
    <xf numFmtId="166" fontId="17" fillId="65" borderId="70" xfId="1043" applyNumberFormat="1" applyFont="1" applyFill="1" applyBorder="1" applyAlignment="1">
      <alignment horizontal="right"/>
      <protection/>
    </xf>
    <xf numFmtId="0" fontId="17" fillId="65" borderId="99" xfId="0" applyFont="1" applyFill="1" applyBorder="1" applyAlignment="1">
      <alignment vertical="center"/>
    </xf>
    <xf numFmtId="166" fontId="17" fillId="65" borderId="100" xfId="1043" applyNumberFormat="1" applyFont="1" applyFill="1" applyBorder="1" applyAlignment="1">
      <alignment horizontal="right"/>
      <protection/>
    </xf>
    <xf numFmtId="0" fontId="19" fillId="65" borderId="0" xfId="0" applyFont="1" applyFill="1" applyAlignment="1" quotePrefix="1">
      <alignment horizontal="left"/>
    </xf>
    <xf numFmtId="165" fontId="17" fillId="65" borderId="55" xfId="1043" applyNumberFormat="1" applyFont="1" applyFill="1" applyBorder="1">
      <alignment/>
      <protection/>
    </xf>
    <xf numFmtId="166" fontId="17" fillId="65" borderId="56" xfId="1043" applyNumberFormat="1" applyFont="1" applyFill="1" applyBorder="1" applyAlignment="1">
      <alignment horizontal="right"/>
      <protection/>
    </xf>
    <xf numFmtId="166" fontId="17" fillId="65" borderId="57" xfId="1043" applyNumberFormat="1" applyFont="1" applyFill="1" applyBorder="1" applyAlignment="1">
      <alignment horizontal="right"/>
      <protection/>
    </xf>
    <xf numFmtId="1" fontId="17" fillId="0" borderId="60" xfId="0" applyNumberFormat="1" applyFont="1" applyFill="1" applyBorder="1" applyAlignment="1">
      <alignment horizontal="right"/>
    </xf>
    <xf numFmtId="166" fontId="20" fillId="0" borderId="57" xfId="179" applyNumberFormat="1" applyFont="1" applyFill="1" applyBorder="1" applyAlignment="1">
      <alignment horizontal="right"/>
    </xf>
    <xf numFmtId="166" fontId="17" fillId="0" borderId="48" xfId="0" applyNumberFormat="1" applyFont="1" applyFill="1" applyBorder="1" applyAlignment="1">
      <alignment horizontal="right"/>
    </xf>
    <xf numFmtId="1" fontId="17" fillId="0" borderId="51" xfId="0" applyNumberFormat="1" applyFont="1" applyFill="1" applyBorder="1" applyAlignment="1">
      <alignment horizontal="right" wrapText="1"/>
    </xf>
    <xf numFmtId="0" fontId="17" fillId="0" borderId="57" xfId="0" applyNumberFormat="1" applyFont="1" applyFill="1" applyBorder="1" applyAlignment="1">
      <alignment horizontal="right"/>
    </xf>
    <xf numFmtId="166" fontId="17" fillId="65" borderId="51" xfId="0" applyNumberFormat="1" applyFont="1" applyFill="1" applyBorder="1" applyAlignment="1">
      <alignment horizontal="right"/>
    </xf>
    <xf numFmtId="0" fontId="20" fillId="0" borderId="50" xfId="1043" applyFont="1" applyFill="1" applyBorder="1" applyAlignment="1" quotePrefix="1">
      <alignment horizontal="left"/>
      <protection/>
    </xf>
    <xf numFmtId="0" fontId="20" fillId="0" borderId="92" xfId="1043" applyFont="1" applyFill="1" applyBorder="1">
      <alignment/>
      <protection/>
    </xf>
    <xf numFmtId="37" fontId="17" fillId="67" borderId="51" xfId="1043" applyNumberFormat="1" applyFont="1" applyFill="1" applyBorder="1" applyAlignment="1">
      <alignment horizontal="right"/>
      <protection/>
    </xf>
    <xf numFmtId="1" fontId="17" fillId="67" borderId="0" xfId="0" applyNumberFormat="1" applyFont="1" applyFill="1" applyBorder="1" applyAlignment="1">
      <alignment horizontal="right"/>
    </xf>
    <xf numFmtId="1" fontId="17" fillId="67" borderId="51" xfId="1043" applyNumberFormat="1" applyFont="1" applyFill="1" applyBorder="1" applyAlignment="1" quotePrefix="1">
      <alignment horizontal="right"/>
      <protection/>
    </xf>
    <xf numFmtId="166" fontId="20" fillId="0" borderId="0" xfId="1043" applyNumberFormat="1" applyFont="1" applyFill="1" applyBorder="1">
      <alignment/>
      <protection/>
    </xf>
    <xf numFmtId="167" fontId="17" fillId="0" borderId="51" xfId="0" applyNumberFormat="1" applyFont="1" applyFill="1" applyBorder="1" applyAlignment="1">
      <alignment horizontal="right"/>
    </xf>
    <xf numFmtId="167" fontId="17" fillId="0" borderId="57" xfId="0" applyNumberFormat="1" applyFont="1" applyFill="1" applyBorder="1" applyAlignment="1">
      <alignment horizontal="right"/>
    </xf>
    <xf numFmtId="166" fontId="17" fillId="0" borderId="57" xfId="146" applyNumberFormat="1" applyFont="1" applyFill="1" applyBorder="1" applyAlignment="1">
      <alignment horizontal="right"/>
    </xf>
    <xf numFmtId="0" fontId="17" fillId="65" borderId="0" xfId="861" applyFont="1" applyFill="1" applyAlignment="1">
      <alignment horizontal="left" wrapText="1"/>
    </xf>
    <xf numFmtId="0" fontId="17" fillId="65" borderId="0" xfId="861" applyFont="1" applyFill="1" applyAlignment="1">
      <alignment wrapText="1"/>
    </xf>
    <xf numFmtId="0" fontId="14" fillId="65" borderId="0" xfId="0" applyFont="1" applyFill="1" applyBorder="1" applyAlignment="1">
      <alignment wrapText="1"/>
    </xf>
    <xf numFmtId="0" fontId="5" fillId="65" borderId="0" xfId="0" applyFont="1" applyFill="1" applyBorder="1" applyAlignment="1">
      <alignment wrapText="1"/>
    </xf>
    <xf numFmtId="0" fontId="0" fillId="65" borderId="0" xfId="0" applyFont="1" applyFill="1" applyAlignment="1">
      <alignment wrapText="1"/>
    </xf>
    <xf numFmtId="0" fontId="17" fillId="65" borderId="0" xfId="861" applyFont="1" applyFill="1" applyAlignment="1">
      <alignment horizontal="left" vertical="top" wrapText="1"/>
    </xf>
    <xf numFmtId="0" fontId="17" fillId="0" borderId="50" xfId="1043" applyFont="1" applyFill="1" applyBorder="1" applyAlignment="1">
      <alignment wrapText="1"/>
      <protection/>
    </xf>
    <xf numFmtId="0" fontId="17" fillId="0" borderId="0" xfId="1043" applyFont="1" applyFill="1" applyBorder="1" applyAlignment="1">
      <alignment wrapText="1"/>
      <protection/>
    </xf>
    <xf numFmtId="37" fontId="19" fillId="65" borderId="59" xfId="1043" applyNumberFormat="1" applyFont="1" applyFill="1" applyBorder="1" applyAlignment="1">
      <alignment horizontal="center" wrapText="1"/>
      <protection/>
    </xf>
    <xf numFmtId="37" fontId="19" fillId="65" borderId="60" xfId="1043" applyNumberFormat="1" applyFont="1" applyFill="1" applyBorder="1" applyAlignment="1">
      <alignment horizontal="center" wrapText="1"/>
      <protection/>
    </xf>
    <xf numFmtId="177" fontId="19" fillId="65" borderId="58" xfId="1043" applyNumberFormat="1" applyFont="1" applyFill="1" applyBorder="1" applyAlignment="1">
      <alignment horizontal="center" wrapText="1"/>
      <protection/>
    </xf>
    <xf numFmtId="177" fontId="19" fillId="65" borderId="60" xfId="1043" applyNumberFormat="1" applyFont="1" applyFill="1" applyBorder="1" applyAlignment="1">
      <alignment horizontal="center" wrapText="1"/>
      <protection/>
    </xf>
    <xf numFmtId="37" fontId="17" fillId="65" borderId="59" xfId="1043" applyNumberFormat="1" applyFont="1" applyFill="1" applyBorder="1" applyAlignment="1">
      <alignment horizontal="center" wrapText="1"/>
      <protection/>
    </xf>
    <xf numFmtId="37" fontId="17" fillId="65" borderId="60" xfId="1043" applyNumberFormat="1" applyFont="1" applyFill="1" applyBorder="1" applyAlignment="1">
      <alignment horizontal="center" wrapText="1"/>
      <protection/>
    </xf>
    <xf numFmtId="37" fontId="19" fillId="65" borderId="49" xfId="1043" applyNumberFormat="1" applyFont="1" applyFill="1" applyBorder="1" applyAlignment="1">
      <alignment horizontal="center" wrapText="1"/>
      <protection/>
    </xf>
    <xf numFmtId="0" fontId="0" fillId="65" borderId="48" xfId="287" applyFont="1" applyFill="1" applyBorder="1" applyAlignment="1">
      <alignment horizontal="center" wrapText="1"/>
      <protection/>
    </xf>
    <xf numFmtId="0" fontId="0" fillId="65" borderId="55" xfId="287" applyFont="1" applyFill="1" applyBorder="1" applyAlignment="1">
      <alignment horizontal="center" wrapText="1"/>
      <protection/>
    </xf>
    <xf numFmtId="0" fontId="0" fillId="65" borderId="57" xfId="287" applyFont="1" applyFill="1" applyBorder="1" applyAlignment="1">
      <alignment horizontal="center" wrapText="1"/>
      <protection/>
    </xf>
    <xf numFmtId="0" fontId="32" fillId="0" borderId="0" xfId="0" applyFont="1" applyAlignment="1">
      <alignment vertical="center" wrapText="1"/>
    </xf>
  </cellXfs>
  <cellStyles count="1402">
    <cellStyle name="Normal" xfId="0"/>
    <cellStyle name="_ATW ORM Reporting 07Q1_2007_0418_2" xfId="15"/>
    <cellStyle name="_Data Template Round 4 20080215" xfId="16"/>
    <cellStyle name="_Data Template Round 4 20080215_Round 4 Data Template" xfId="17"/>
    <cellStyle name="_EF - ECM Reporting Template Round 4 20080215" xfId="18"/>
    <cellStyle name="_EF - ECM Reporting Template Round 4 20080215_Round 4 Data Template" xfId="19"/>
    <cellStyle name="_Final  US ORM 07Q3 reporting" xfId="20"/>
    <cellStyle name="_Final  US ORM 07Q3 reporting_A-C GRCC Reporting Template Q208" xfId="21"/>
    <cellStyle name="_Final  US ORM 07Q3 reporting_ATW GRCC Reporting 08Q2_Group" xfId="22"/>
    <cellStyle name="_GRCC Q2 2007 - Consolidated" xfId="23"/>
    <cellStyle name="_GRCC Q2 2007 - Consolidated_A-C GRCC Reporting Template Q208" xfId="24"/>
    <cellStyle name="_GRCC Q2 2007 - Consolidated_ATW GRCC Reporting 08Q2_Group" xfId="25"/>
    <cellStyle name="=C:\WINNT35\SYSTEM32\COMMAND.COM" xfId="26"/>
    <cellStyle name="20% - 1. jelölőszín" xfId="27"/>
    <cellStyle name="20% - 2. jelölőszín" xfId="28"/>
    <cellStyle name="20% - 3. jelölőszín" xfId="29"/>
    <cellStyle name="20% - 4. jelölőszín" xfId="30"/>
    <cellStyle name="20% - 5. jelölőszín" xfId="31"/>
    <cellStyle name="20% - 6. jelölőszín" xfId="32"/>
    <cellStyle name="20% - Accent1" xfId="33"/>
    <cellStyle name="20% - Accent1 2" xfId="34"/>
    <cellStyle name="20% - Accent1 3" xfId="35"/>
    <cellStyle name="20% - Accent2" xfId="36"/>
    <cellStyle name="20% - Accent2 2" xfId="37"/>
    <cellStyle name="20% - Accent2 3" xfId="38"/>
    <cellStyle name="20% - Accent3" xfId="39"/>
    <cellStyle name="20% - Accent3 2" xfId="40"/>
    <cellStyle name="20% - Accent3 3" xfId="41"/>
    <cellStyle name="20% - Accent4" xfId="42"/>
    <cellStyle name="20% - Accent4 2" xfId="43"/>
    <cellStyle name="20% - Accent4 3" xfId="44"/>
    <cellStyle name="20% - Accent5" xfId="45"/>
    <cellStyle name="20% - Accent5 2" xfId="46"/>
    <cellStyle name="20% - Accent5 3" xfId="47"/>
    <cellStyle name="20% - Accent6" xfId="48"/>
    <cellStyle name="20% - Accent6 2" xfId="49"/>
    <cellStyle name="20% - Accent6 3" xfId="50"/>
    <cellStyle name="40% - 1. jelölőszín" xfId="51"/>
    <cellStyle name="40% - 2. jelölőszín" xfId="52"/>
    <cellStyle name="40% - 3. jelölőszín" xfId="53"/>
    <cellStyle name="40% - 4. jelölőszín" xfId="54"/>
    <cellStyle name="40% - 5. jelölőszín" xfId="55"/>
    <cellStyle name="40% - 6. jelölőszín" xfId="56"/>
    <cellStyle name="40% - Accent1" xfId="57"/>
    <cellStyle name="40% - Accent1 2" xfId="58"/>
    <cellStyle name="40% - Accent1 3" xfId="59"/>
    <cellStyle name="40% - Accent2" xfId="60"/>
    <cellStyle name="40% - Accent2 2" xfId="61"/>
    <cellStyle name="40% - Accent2 3" xfId="62"/>
    <cellStyle name="40% - Accent3" xfId="63"/>
    <cellStyle name="40% - Accent3 2" xfId="64"/>
    <cellStyle name="40% - Accent3 3" xfId="65"/>
    <cellStyle name="40% - Accent4" xfId="66"/>
    <cellStyle name="40% - Accent4 2" xfId="67"/>
    <cellStyle name="40% - Accent4 3" xfId="68"/>
    <cellStyle name="40% - Accent5" xfId="69"/>
    <cellStyle name="40% - Accent5 2" xfId="70"/>
    <cellStyle name="40% - Accent5 3" xfId="71"/>
    <cellStyle name="40% - Accent6" xfId="72"/>
    <cellStyle name="40% - Accent6 2" xfId="73"/>
    <cellStyle name="40% - Accent6 3" xfId="74"/>
    <cellStyle name="60% - 1. jelölőszín" xfId="75"/>
    <cellStyle name="60% - 2. jelölőszín" xfId="76"/>
    <cellStyle name="60% - 3. jelölőszín" xfId="77"/>
    <cellStyle name="60% - 4. jelölőszín" xfId="78"/>
    <cellStyle name="60% - 5. jelölőszín" xfId="79"/>
    <cellStyle name="60% - 6. jelölőszín" xfId="80"/>
    <cellStyle name="60% - Accent1" xfId="81"/>
    <cellStyle name="60% - Accent1 2" xfId="82"/>
    <cellStyle name="60% - Accent1 3" xfId="83"/>
    <cellStyle name="60% - Accent2" xfId="84"/>
    <cellStyle name="60% - Accent2 2" xfId="85"/>
    <cellStyle name="60% - Accent2 3" xfId="86"/>
    <cellStyle name="60% - Accent3" xfId="87"/>
    <cellStyle name="60% - Accent3 2" xfId="88"/>
    <cellStyle name="60% - Accent3 3" xfId="89"/>
    <cellStyle name="60% - Accent4" xfId="90"/>
    <cellStyle name="60% - Accent4 2" xfId="91"/>
    <cellStyle name="60% - Accent4 3" xfId="92"/>
    <cellStyle name="60% - Accent5" xfId="93"/>
    <cellStyle name="60% - Accent5 2" xfId="94"/>
    <cellStyle name="60% - Accent5 3" xfId="95"/>
    <cellStyle name="60% - Accent6" xfId="96"/>
    <cellStyle name="60% - Accent6 2" xfId="97"/>
    <cellStyle name="60% - Accent6 3" xfId="98"/>
    <cellStyle name="Accent1" xfId="99"/>
    <cellStyle name="Accent1 2" xfId="100"/>
    <cellStyle name="Accent1 3" xfId="101"/>
    <cellStyle name="Accent2" xfId="102"/>
    <cellStyle name="Accent2 2" xfId="103"/>
    <cellStyle name="Accent2 3" xfId="104"/>
    <cellStyle name="Accent3" xfId="105"/>
    <cellStyle name="Accent3 2" xfId="106"/>
    <cellStyle name="Accent3 3" xfId="107"/>
    <cellStyle name="Accent4" xfId="108"/>
    <cellStyle name="Accent4 2" xfId="109"/>
    <cellStyle name="Accent4 3" xfId="110"/>
    <cellStyle name="Accent5" xfId="111"/>
    <cellStyle name="Accent5 2" xfId="112"/>
    <cellStyle name="Accent5 3" xfId="113"/>
    <cellStyle name="Accent6" xfId="114"/>
    <cellStyle name="Accent6 2" xfId="115"/>
    <cellStyle name="Accent6 3" xfId="116"/>
    <cellStyle name="Bad" xfId="117"/>
    <cellStyle name="Bad 2" xfId="118"/>
    <cellStyle name="Bad 3" xfId="119"/>
    <cellStyle name="Bevitel" xfId="120"/>
    <cellStyle name="Bevitel 2" xfId="121"/>
    <cellStyle name="Bevitel 3" xfId="122"/>
    <cellStyle name="Bevitel 4" xfId="123"/>
    <cellStyle name="Bevitel_Segment Restate" xfId="124"/>
    <cellStyle name="Calculation" xfId="125"/>
    <cellStyle name="Calculation 2" xfId="126"/>
    <cellStyle name="Calculation 2 2" xfId="127"/>
    <cellStyle name="Calculation 2 3" xfId="128"/>
    <cellStyle name="Calculation 2 4" xfId="129"/>
    <cellStyle name="Calculation 2_Segment Restate" xfId="130"/>
    <cellStyle name="Calculation 3" xfId="131"/>
    <cellStyle name="Calculation 4" xfId="132"/>
    <cellStyle name="Calculation 5" xfId="133"/>
    <cellStyle name="Check Cell" xfId="134"/>
    <cellStyle name="Check Cell 2" xfId="135"/>
    <cellStyle name="Check Cell 3" xfId="136"/>
    <cellStyle name="Cím" xfId="137"/>
    <cellStyle name="Címsor 1" xfId="138"/>
    <cellStyle name="Címsor 2" xfId="139"/>
    <cellStyle name="Címsor 3" xfId="140"/>
    <cellStyle name="Címsor 4" xfId="141"/>
    <cellStyle name="ColumnHeading" xfId="142"/>
    <cellStyle name="ColumnHeading 2" xfId="143"/>
    <cellStyle name="ColumnHeading 3" xfId="144"/>
    <cellStyle name="ColumnHeading_Segment Restate" xfId="145"/>
    <cellStyle name="Comma" xfId="146"/>
    <cellStyle name="Comma [0]" xfId="147"/>
    <cellStyle name="Comma 10" xfId="148"/>
    <cellStyle name="Comma 11" xfId="149"/>
    <cellStyle name="Comma 14" xfId="150"/>
    <cellStyle name="Comma 2" xfId="151"/>
    <cellStyle name="Comma 2 2" xfId="152"/>
    <cellStyle name="Comma 2 2 2" xfId="153"/>
    <cellStyle name="Comma 2 2 3" xfId="154"/>
    <cellStyle name="Comma 2 2 4" xfId="155"/>
    <cellStyle name="Comma 2 2 5" xfId="156"/>
    <cellStyle name="Comma 2 3" xfId="157"/>
    <cellStyle name="Comma 2 4" xfId="158"/>
    <cellStyle name="Comma 2 5" xfId="159"/>
    <cellStyle name="Comma 2 6" xfId="160"/>
    <cellStyle name="Comma 2 7" xfId="161"/>
    <cellStyle name="Comma 2 8" xfId="162"/>
    <cellStyle name="Comma 2_Copy Inv file" xfId="163"/>
    <cellStyle name="Comma 3" xfId="164"/>
    <cellStyle name="Comma 3 2" xfId="165"/>
    <cellStyle name="Comma 3 3" xfId="166"/>
    <cellStyle name="Comma 4" xfId="167"/>
    <cellStyle name="Comma 4 2" xfId="168"/>
    <cellStyle name="Comma 4 3" xfId="169"/>
    <cellStyle name="Comma 4 4" xfId="170"/>
    <cellStyle name="Comma 5" xfId="171"/>
    <cellStyle name="Comma 5 2" xfId="172"/>
    <cellStyle name="Comma 5_IS Restate" xfId="173"/>
    <cellStyle name="Comma 6" xfId="174"/>
    <cellStyle name="Comma 6 2" xfId="175"/>
    <cellStyle name="Comma 7" xfId="176"/>
    <cellStyle name="Comma 8" xfId="177"/>
    <cellStyle name="Comma 9" xfId="178"/>
    <cellStyle name="Comma_PR table" xfId="179"/>
    <cellStyle name="Currency" xfId="180"/>
    <cellStyle name="Currency [0]" xfId="181"/>
    <cellStyle name="Currency 2" xfId="182"/>
    <cellStyle name="Ellenőrzőcella" xfId="183"/>
    <cellStyle name="Estilo 1" xfId="184"/>
    <cellStyle name="Euro" xfId="185"/>
    <cellStyle name="Euro 2" xfId="186"/>
    <cellStyle name="Euro 3" xfId="187"/>
    <cellStyle name="Explanatory Text" xfId="188"/>
    <cellStyle name="Explanatory Text 2" xfId="189"/>
    <cellStyle name="Explanatory Text 3" xfId="190"/>
    <cellStyle name="Figyelmeztetés" xfId="191"/>
    <cellStyle name="Good" xfId="192"/>
    <cellStyle name="Good 2" xfId="193"/>
    <cellStyle name="Good 3" xfId="194"/>
    <cellStyle name="Heading 1" xfId="195"/>
    <cellStyle name="Heading 1 2" xfId="196"/>
    <cellStyle name="Heading 1 3" xfId="197"/>
    <cellStyle name="Heading 2" xfId="198"/>
    <cellStyle name="Heading 2 2" xfId="199"/>
    <cellStyle name="Heading 2 3" xfId="200"/>
    <cellStyle name="Heading 3" xfId="201"/>
    <cellStyle name="Heading 3 2" xfId="202"/>
    <cellStyle name="Heading 3 2 2" xfId="203"/>
    <cellStyle name="Heading 3 2 2 2" xfId="204"/>
    <cellStyle name="Heading 3 2 2 2 2" xfId="205"/>
    <cellStyle name="Heading 3 2 2 3" xfId="206"/>
    <cellStyle name="Heading 3 2 3" xfId="207"/>
    <cellStyle name="Heading 3 3" xfId="208"/>
    <cellStyle name="Heading 4" xfId="209"/>
    <cellStyle name="Heading 4 2" xfId="210"/>
    <cellStyle name="Heading 4 3" xfId="211"/>
    <cellStyle name="Hivatkozott cella" xfId="212"/>
    <cellStyle name="Hyperlink 2" xfId="213"/>
    <cellStyle name="Input" xfId="214"/>
    <cellStyle name="Input 2" xfId="215"/>
    <cellStyle name="Input 2 2" xfId="216"/>
    <cellStyle name="Input 2 3" xfId="217"/>
    <cellStyle name="Input 2 4" xfId="218"/>
    <cellStyle name="Input 2_Segment Restate" xfId="219"/>
    <cellStyle name="Input 3" xfId="220"/>
    <cellStyle name="Input 4" xfId="221"/>
    <cellStyle name="Input 5" xfId="222"/>
    <cellStyle name="Jegyzet" xfId="223"/>
    <cellStyle name="Jegyzet 2" xfId="224"/>
    <cellStyle name="Jegyzet 3" xfId="225"/>
    <cellStyle name="Jegyzet 4" xfId="226"/>
    <cellStyle name="Jegyzet_Segment Restate" xfId="227"/>
    <cellStyle name="Jelölőszín (1)" xfId="228"/>
    <cellStyle name="Jelölőszín (2)" xfId="229"/>
    <cellStyle name="Jelölőszín (3)" xfId="230"/>
    <cellStyle name="Jelölőszín (4)" xfId="231"/>
    <cellStyle name="Jelölőszín (5)" xfId="232"/>
    <cellStyle name="Jelölőszín (6)" xfId="233"/>
    <cellStyle name="Jó" xfId="234"/>
    <cellStyle name="Kimenet" xfId="235"/>
    <cellStyle name="Kimenet 2" xfId="236"/>
    <cellStyle name="Kimenet 3" xfId="237"/>
    <cellStyle name="Kimenet 4" xfId="238"/>
    <cellStyle name="Linked Cell" xfId="239"/>
    <cellStyle name="Linked Cell 2" xfId="240"/>
    <cellStyle name="Linked Cell 3" xfId="241"/>
    <cellStyle name="Magyarázó szöveg" xfId="242"/>
    <cellStyle name="Neutral" xfId="243"/>
    <cellStyle name="Neutral 2" xfId="244"/>
    <cellStyle name="Neutral 3" xfId="245"/>
    <cellStyle name="Normal 10" xfId="246"/>
    <cellStyle name="Normal 10 2" xfId="247"/>
    <cellStyle name="Normal 11" xfId="248"/>
    <cellStyle name="Normal 11 2" xfId="249"/>
    <cellStyle name="Normal 12" xfId="250"/>
    <cellStyle name="Normal 12 10" xfId="251"/>
    <cellStyle name="Normal 12 11" xfId="252"/>
    <cellStyle name="Normal 12 12" xfId="253"/>
    <cellStyle name="Normal 12 13" xfId="254"/>
    <cellStyle name="Normal 12 14" xfId="255"/>
    <cellStyle name="Normal 12 15" xfId="256"/>
    <cellStyle name="Normal 12 2" xfId="257"/>
    <cellStyle name="Normal 12 3" xfId="258"/>
    <cellStyle name="Normal 12 4" xfId="259"/>
    <cellStyle name="Normal 12 5" xfId="260"/>
    <cellStyle name="Normal 12 6" xfId="261"/>
    <cellStyle name="Normal 12 7" xfId="262"/>
    <cellStyle name="Normal 12 8" xfId="263"/>
    <cellStyle name="Normal 12 9" xfId="264"/>
    <cellStyle name="Normal 13" xfId="265"/>
    <cellStyle name="Normal 13 10" xfId="266"/>
    <cellStyle name="Normal 13 11" xfId="267"/>
    <cellStyle name="Normal 13 12" xfId="268"/>
    <cellStyle name="Normal 13 13" xfId="269"/>
    <cellStyle name="Normal 13 14" xfId="270"/>
    <cellStyle name="Normal 13 15" xfId="271"/>
    <cellStyle name="Normal 13 2" xfId="272"/>
    <cellStyle name="Normal 13 3" xfId="273"/>
    <cellStyle name="Normal 13 4" xfId="274"/>
    <cellStyle name="Normal 13 5" xfId="275"/>
    <cellStyle name="Normal 13 6" xfId="276"/>
    <cellStyle name="Normal 13 7" xfId="277"/>
    <cellStyle name="Normal 13 8" xfId="278"/>
    <cellStyle name="Normal 13 9" xfId="279"/>
    <cellStyle name="Normal 13_Segment Restate" xfId="280"/>
    <cellStyle name="Normal 14" xfId="281"/>
    <cellStyle name="Normal 15" xfId="282"/>
    <cellStyle name="Normal 16" xfId="283"/>
    <cellStyle name="Normal 17" xfId="284"/>
    <cellStyle name="Normal 18" xfId="285"/>
    <cellStyle name="Normal 19" xfId="286"/>
    <cellStyle name="Normal 2" xfId="287"/>
    <cellStyle name="Normal 2 10" xfId="288"/>
    <cellStyle name="Normal 2 11" xfId="289"/>
    <cellStyle name="Normal 2 12" xfId="290"/>
    <cellStyle name="Normal 2 13" xfId="291"/>
    <cellStyle name="Normal 2 14" xfId="292"/>
    <cellStyle name="Normal 2 15" xfId="293"/>
    <cellStyle name="Normal 2 16" xfId="294"/>
    <cellStyle name="Normal 2 17" xfId="295"/>
    <cellStyle name="Normal 2 18" xfId="296"/>
    <cellStyle name="Normal 2 19" xfId="297"/>
    <cellStyle name="Normal 2 2" xfId="298"/>
    <cellStyle name="Normal 2 2 10" xfId="299"/>
    <cellStyle name="Normal 2 2 11" xfId="300"/>
    <cellStyle name="Normal 2 2 12" xfId="301"/>
    <cellStyle name="Normal 2 2 13" xfId="302"/>
    <cellStyle name="Normal 2 2 14" xfId="303"/>
    <cellStyle name="Normal 2 2 15" xfId="304"/>
    <cellStyle name="Normal 2 2 16" xfId="305"/>
    <cellStyle name="Normal 2 2 17" xfId="306"/>
    <cellStyle name="Normal 2 2 18" xfId="307"/>
    <cellStyle name="Normal 2 2 2" xfId="308"/>
    <cellStyle name="Normal 2 2 2 10" xfId="309"/>
    <cellStyle name="Normal 2 2 2 11" xfId="310"/>
    <cellStyle name="Normal 2 2 2 12" xfId="311"/>
    <cellStyle name="Normal 2 2 2 13" xfId="312"/>
    <cellStyle name="Normal 2 2 2 14" xfId="313"/>
    <cellStyle name="Normal 2 2 2 15" xfId="314"/>
    <cellStyle name="Normal 2 2 2 16" xfId="315"/>
    <cellStyle name="Normal 2 2 2 17" xfId="316"/>
    <cellStyle name="Normal 2 2 2 18" xfId="317"/>
    <cellStyle name="Normal 2 2 2 19" xfId="318"/>
    <cellStyle name="Normal 2 2 2 2" xfId="319"/>
    <cellStyle name="Normal 2 2 2 20" xfId="320"/>
    <cellStyle name="Normal 2 2 2 21" xfId="321"/>
    <cellStyle name="Normal 2 2 2 22" xfId="322"/>
    <cellStyle name="Normal 2 2 2 23" xfId="323"/>
    <cellStyle name="Normal 2 2 2 24" xfId="324"/>
    <cellStyle name="Normal 2 2 2 25" xfId="325"/>
    <cellStyle name="Normal 2 2 2 26" xfId="326"/>
    <cellStyle name="Normal 2 2 2 27" xfId="327"/>
    <cellStyle name="Normal 2 2 2 28" xfId="328"/>
    <cellStyle name="Normal 2 2 2 29" xfId="329"/>
    <cellStyle name="Normal 2 2 2 3" xfId="330"/>
    <cellStyle name="Normal 2 2 2 30" xfId="331"/>
    <cellStyle name="Normal 2 2 2 31" xfId="332"/>
    <cellStyle name="Normal 2 2 2 32" xfId="333"/>
    <cellStyle name="Normal 2 2 2 33" xfId="334"/>
    <cellStyle name="Normal 2 2 2 34" xfId="335"/>
    <cellStyle name="Normal 2 2 2 35" xfId="336"/>
    <cellStyle name="Normal 2 2 2 4" xfId="337"/>
    <cellStyle name="Normal 2 2 2 4 10" xfId="338"/>
    <cellStyle name="Normal 2 2 2 4 11" xfId="339"/>
    <cellStyle name="Normal 2 2 2 4 12" xfId="340"/>
    <cellStyle name="Normal 2 2 2 4 13" xfId="341"/>
    <cellStyle name="Normal 2 2 2 4 2" xfId="342"/>
    <cellStyle name="Normal 2 2 2 4 2 10" xfId="343"/>
    <cellStyle name="Normal 2 2 2 4 2 11" xfId="344"/>
    <cellStyle name="Normal 2 2 2 4 2 12" xfId="345"/>
    <cellStyle name="Normal 2 2 2 4 2 13" xfId="346"/>
    <cellStyle name="Normal 2 2 2 4 2 14" xfId="347"/>
    <cellStyle name="Normal 2 2 2 4 2 2" xfId="348"/>
    <cellStyle name="Normal 2 2 2 4 2 3" xfId="349"/>
    <cellStyle name="Normal 2 2 2 4 2 4" xfId="350"/>
    <cellStyle name="Normal 2 2 2 4 2 5" xfId="351"/>
    <cellStyle name="Normal 2 2 2 4 2 6" xfId="352"/>
    <cellStyle name="Normal 2 2 2 4 2 7" xfId="353"/>
    <cellStyle name="Normal 2 2 2 4 2 8" xfId="354"/>
    <cellStyle name="Normal 2 2 2 4 2 9" xfId="355"/>
    <cellStyle name="Normal 2 2 2 4 3" xfId="356"/>
    <cellStyle name="Normal 2 2 2 4 4" xfId="357"/>
    <cellStyle name="Normal 2 2 2 4 5" xfId="358"/>
    <cellStyle name="Normal 2 2 2 4 6" xfId="359"/>
    <cellStyle name="Normal 2 2 2 4 7" xfId="360"/>
    <cellStyle name="Normal 2 2 2 4 8" xfId="361"/>
    <cellStyle name="Normal 2 2 2 4 9" xfId="362"/>
    <cellStyle name="Normal 2 2 2 5" xfId="363"/>
    <cellStyle name="Normal 2 2 2 6" xfId="364"/>
    <cellStyle name="Normal 2 2 2 7" xfId="365"/>
    <cellStyle name="Normal 2 2 2 8" xfId="366"/>
    <cellStyle name="Normal 2 2 2 9" xfId="367"/>
    <cellStyle name="Normal 2 2 3" xfId="368"/>
    <cellStyle name="Normal 2 2 4" xfId="369"/>
    <cellStyle name="Normal 2 2 5" xfId="370"/>
    <cellStyle name="Normal 2 2 6" xfId="371"/>
    <cellStyle name="Normal 2 2 7" xfId="372"/>
    <cellStyle name="Normal 2 2 8" xfId="373"/>
    <cellStyle name="Normal 2 2 9" xfId="374"/>
    <cellStyle name="Normal 2 20" xfId="375"/>
    <cellStyle name="Normal 2 21" xfId="376"/>
    <cellStyle name="Normal 2 22" xfId="377"/>
    <cellStyle name="Normal 2 23" xfId="378"/>
    <cellStyle name="Normal 2 24" xfId="379"/>
    <cellStyle name="Normal 2 3" xfId="380"/>
    <cellStyle name="Normal 2 3 10" xfId="381"/>
    <cellStyle name="Normal 2 3 11" xfId="382"/>
    <cellStyle name="Normal 2 3 12" xfId="383"/>
    <cellStyle name="Normal 2 3 13" xfId="384"/>
    <cellStyle name="Normal 2 3 14" xfId="385"/>
    <cellStyle name="Normal 2 3 15" xfId="386"/>
    <cellStyle name="Normal 2 3 16" xfId="387"/>
    <cellStyle name="Normal 2 3 17" xfId="388"/>
    <cellStyle name="Normal 2 3 18" xfId="389"/>
    <cellStyle name="Normal 2 3 2" xfId="390"/>
    <cellStyle name="Normal 2 3 2 10" xfId="391"/>
    <cellStyle name="Normal 2 3 2 11" xfId="392"/>
    <cellStyle name="Normal 2 3 2 12" xfId="393"/>
    <cellStyle name="Normal 2 3 2 13" xfId="394"/>
    <cellStyle name="Normal 2 3 2 14" xfId="395"/>
    <cellStyle name="Normal 2 3 2 15" xfId="396"/>
    <cellStyle name="Normal 2 3 2 16" xfId="397"/>
    <cellStyle name="Normal 2 3 2 17" xfId="398"/>
    <cellStyle name="Normal 2 3 2 18" xfId="399"/>
    <cellStyle name="Normal 2 3 2 19" xfId="400"/>
    <cellStyle name="Normal 2 3 2 2" xfId="401"/>
    <cellStyle name="Normal 2 3 2 20" xfId="402"/>
    <cellStyle name="Normal 2 3 2 21" xfId="403"/>
    <cellStyle name="Normal 2 3 2 22" xfId="404"/>
    <cellStyle name="Normal 2 3 2 23" xfId="405"/>
    <cellStyle name="Normal 2 3 2 24" xfId="406"/>
    <cellStyle name="Normal 2 3 2 25" xfId="407"/>
    <cellStyle name="Normal 2 3 2 26" xfId="408"/>
    <cellStyle name="Normal 2 3 2 27" xfId="409"/>
    <cellStyle name="Normal 2 3 2 28" xfId="410"/>
    <cellStyle name="Normal 2 3 2 29" xfId="411"/>
    <cellStyle name="Normal 2 3 2 3" xfId="412"/>
    <cellStyle name="Normal 2 3 2 30" xfId="413"/>
    <cellStyle name="Normal 2 3 2 31" xfId="414"/>
    <cellStyle name="Normal 2 3 2 32" xfId="415"/>
    <cellStyle name="Normal 2 3 2 33" xfId="416"/>
    <cellStyle name="Normal 2 3 2 34" xfId="417"/>
    <cellStyle name="Normal 2 3 2 35" xfId="418"/>
    <cellStyle name="Normal 2 3 2 4" xfId="419"/>
    <cellStyle name="Normal 2 3 2 4 10" xfId="420"/>
    <cellStyle name="Normal 2 3 2 4 11" xfId="421"/>
    <cellStyle name="Normal 2 3 2 4 12" xfId="422"/>
    <cellStyle name="Normal 2 3 2 4 13" xfId="423"/>
    <cellStyle name="Normal 2 3 2 4 2" xfId="424"/>
    <cellStyle name="Normal 2 3 2 4 2 10" xfId="425"/>
    <cellStyle name="Normal 2 3 2 4 2 11" xfId="426"/>
    <cellStyle name="Normal 2 3 2 4 2 12" xfId="427"/>
    <cellStyle name="Normal 2 3 2 4 2 13" xfId="428"/>
    <cellStyle name="Normal 2 3 2 4 2 14" xfId="429"/>
    <cellStyle name="Normal 2 3 2 4 2 2" xfId="430"/>
    <cellStyle name="Normal 2 3 2 4 2 3" xfId="431"/>
    <cellStyle name="Normal 2 3 2 4 2 4" xfId="432"/>
    <cellStyle name="Normal 2 3 2 4 2 5" xfId="433"/>
    <cellStyle name="Normal 2 3 2 4 2 6" xfId="434"/>
    <cellStyle name="Normal 2 3 2 4 2 7" xfId="435"/>
    <cellStyle name="Normal 2 3 2 4 2 8" xfId="436"/>
    <cellStyle name="Normal 2 3 2 4 2 9" xfId="437"/>
    <cellStyle name="Normal 2 3 2 4 3" xfId="438"/>
    <cellStyle name="Normal 2 3 2 4 4" xfId="439"/>
    <cellStyle name="Normal 2 3 2 4 5" xfId="440"/>
    <cellStyle name="Normal 2 3 2 4 6" xfId="441"/>
    <cellStyle name="Normal 2 3 2 4 7" xfId="442"/>
    <cellStyle name="Normal 2 3 2 4 8" xfId="443"/>
    <cellStyle name="Normal 2 3 2 4 9" xfId="444"/>
    <cellStyle name="Normal 2 3 2 5" xfId="445"/>
    <cellStyle name="Normal 2 3 2 6" xfId="446"/>
    <cellStyle name="Normal 2 3 2 7" xfId="447"/>
    <cellStyle name="Normal 2 3 2 8" xfId="448"/>
    <cellStyle name="Normal 2 3 2 9" xfId="449"/>
    <cellStyle name="Normal 2 3 2_Segment Restate" xfId="450"/>
    <cellStyle name="Normal 2 3 3" xfId="451"/>
    <cellStyle name="Normal 2 3 4" xfId="452"/>
    <cellStyle name="Normal 2 3 5" xfId="453"/>
    <cellStyle name="Normal 2 3 6" xfId="454"/>
    <cellStyle name="Normal 2 3 7" xfId="455"/>
    <cellStyle name="Normal 2 3 8" xfId="456"/>
    <cellStyle name="Normal 2 3 9" xfId="457"/>
    <cellStyle name="Normal 2 3_Segment Restate" xfId="458"/>
    <cellStyle name="Normal 2 4" xfId="459"/>
    <cellStyle name="Normal 2 4 10" xfId="460"/>
    <cellStyle name="Normal 2 4 11" xfId="461"/>
    <cellStyle name="Normal 2 4 12" xfId="462"/>
    <cellStyle name="Normal 2 4 13" xfId="463"/>
    <cellStyle name="Normal 2 4 14" xfId="464"/>
    <cellStyle name="Normal 2 4 15" xfId="465"/>
    <cellStyle name="Normal 2 4 16" xfId="466"/>
    <cellStyle name="Normal 2 4 17" xfId="467"/>
    <cellStyle name="Normal 2 4 2" xfId="468"/>
    <cellStyle name="Normal 2 4 2 10" xfId="469"/>
    <cellStyle name="Normal 2 4 2 11" xfId="470"/>
    <cellStyle name="Normal 2 4 2 12" xfId="471"/>
    <cellStyle name="Normal 2 4 2 13" xfId="472"/>
    <cellStyle name="Normal 2 4 2 14" xfId="473"/>
    <cellStyle name="Normal 2 4 2 15" xfId="474"/>
    <cellStyle name="Normal 2 4 2 16" xfId="475"/>
    <cellStyle name="Normal 2 4 2 17" xfId="476"/>
    <cellStyle name="Normal 2 4 2 18" xfId="477"/>
    <cellStyle name="Normal 2 4 2 19" xfId="478"/>
    <cellStyle name="Normal 2 4 2 2" xfId="479"/>
    <cellStyle name="Normal 2 4 2 20" xfId="480"/>
    <cellStyle name="Normal 2 4 2 21" xfId="481"/>
    <cellStyle name="Normal 2 4 2 22" xfId="482"/>
    <cellStyle name="Normal 2 4 2 23" xfId="483"/>
    <cellStyle name="Normal 2 4 2 24" xfId="484"/>
    <cellStyle name="Normal 2 4 2 25" xfId="485"/>
    <cellStyle name="Normal 2 4 2 26" xfId="486"/>
    <cellStyle name="Normal 2 4 2 27" xfId="487"/>
    <cellStyle name="Normal 2 4 2 28" xfId="488"/>
    <cellStyle name="Normal 2 4 2 29" xfId="489"/>
    <cellStyle name="Normal 2 4 2 3" xfId="490"/>
    <cellStyle name="Normal 2 4 2 30" xfId="491"/>
    <cellStyle name="Normal 2 4 2 31" xfId="492"/>
    <cellStyle name="Normal 2 4 2 32" xfId="493"/>
    <cellStyle name="Normal 2 4 2 33" xfId="494"/>
    <cellStyle name="Normal 2 4 2 34" xfId="495"/>
    <cellStyle name="Normal 2 4 2 35" xfId="496"/>
    <cellStyle name="Normal 2 4 2 4" xfId="497"/>
    <cellStyle name="Normal 2 4 2 4 10" xfId="498"/>
    <cellStyle name="Normal 2 4 2 4 11" xfId="499"/>
    <cellStyle name="Normal 2 4 2 4 12" xfId="500"/>
    <cellStyle name="Normal 2 4 2 4 13" xfId="501"/>
    <cellStyle name="Normal 2 4 2 4 2" xfId="502"/>
    <cellStyle name="Normal 2 4 2 4 2 10" xfId="503"/>
    <cellStyle name="Normal 2 4 2 4 2 11" xfId="504"/>
    <cellStyle name="Normal 2 4 2 4 2 12" xfId="505"/>
    <cellStyle name="Normal 2 4 2 4 2 13" xfId="506"/>
    <cellStyle name="Normal 2 4 2 4 2 14" xfId="507"/>
    <cellStyle name="Normal 2 4 2 4 2 2" xfId="508"/>
    <cellStyle name="Normal 2 4 2 4 2 3" xfId="509"/>
    <cellStyle name="Normal 2 4 2 4 2 4" xfId="510"/>
    <cellStyle name="Normal 2 4 2 4 2 5" xfId="511"/>
    <cellStyle name="Normal 2 4 2 4 2 6" xfId="512"/>
    <cellStyle name="Normal 2 4 2 4 2 7" xfId="513"/>
    <cellStyle name="Normal 2 4 2 4 2 8" xfId="514"/>
    <cellStyle name="Normal 2 4 2 4 2 9" xfId="515"/>
    <cellStyle name="Normal 2 4 2 4 3" xfId="516"/>
    <cellStyle name="Normal 2 4 2 4 4" xfId="517"/>
    <cellStyle name="Normal 2 4 2 4 5" xfId="518"/>
    <cellStyle name="Normal 2 4 2 4 6" xfId="519"/>
    <cellStyle name="Normal 2 4 2 4 7" xfId="520"/>
    <cellStyle name="Normal 2 4 2 4 8" xfId="521"/>
    <cellStyle name="Normal 2 4 2 4 9" xfId="522"/>
    <cellStyle name="Normal 2 4 2 5" xfId="523"/>
    <cellStyle name="Normal 2 4 2 6" xfId="524"/>
    <cellStyle name="Normal 2 4 2 7" xfId="525"/>
    <cellStyle name="Normal 2 4 2 8" xfId="526"/>
    <cellStyle name="Normal 2 4 2 9" xfId="527"/>
    <cellStyle name="Normal 2 4 3" xfId="528"/>
    <cellStyle name="Normal 2 4 4" xfId="529"/>
    <cellStyle name="Normal 2 4 5" xfId="530"/>
    <cellStyle name="Normal 2 4 6" xfId="531"/>
    <cellStyle name="Normal 2 4 7" xfId="532"/>
    <cellStyle name="Normal 2 4 8" xfId="533"/>
    <cellStyle name="Normal 2 4 9" xfId="534"/>
    <cellStyle name="Normal 2 5" xfId="535"/>
    <cellStyle name="Normal 2 6" xfId="536"/>
    <cellStyle name="Normal 2 6 10" xfId="537"/>
    <cellStyle name="Normal 2 6 11" xfId="538"/>
    <cellStyle name="Normal 2 6 12" xfId="539"/>
    <cellStyle name="Normal 2 6 13" xfId="540"/>
    <cellStyle name="Normal 2 6 14" xfId="541"/>
    <cellStyle name="Normal 2 6 15" xfId="542"/>
    <cellStyle name="Normal 2 6 16" xfId="543"/>
    <cellStyle name="Normal 2 6 17" xfId="544"/>
    <cellStyle name="Normal 2 6 18" xfId="545"/>
    <cellStyle name="Normal 2 6 19" xfId="546"/>
    <cellStyle name="Normal 2 6 2" xfId="547"/>
    <cellStyle name="Normal 2 6 2 10" xfId="548"/>
    <cellStyle name="Normal 2 6 2 2" xfId="549"/>
    <cellStyle name="Normal 2 6 2 3" xfId="550"/>
    <cellStyle name="Normal 2 6 2 4" xfId="551"/>
    <cellStyle name="Normal 2 6 2 5" xfId="552"/>
    <cellStyle name="Normal 2 6 2 6" xfId="553"/>
    <cellStyle name="Normal 2 6 2 7" xfId="554"/>
    <cellStyle name="Normal 2 6 2 8" xfId="555"/>
    <cellStyle name="Normal 2 6 2 9" xfId="556"/>
    <cellStyle name="Normal 2 6 20" xfId="557"/>
    <cellStyle name="Normal 2 6 21" xfId="558"/>
    <cellStyle name="Normal 2 6 22" xfId="559"/>
    <cellStyle name="Normal 2 6 3" xfId="560"/>
    <cellStyle name="Normal 2 6 4" xfId="561"/>
    <cellStyle name="Normal 2 6 5" xfId="562"/>
    <cellStyle name="Normal 2 6 6" xfId="563"/>
    <cellStyle name="Normal 2 6 7" xfId="564"/>
    <cellStyle name="Normal 2 6 8" xfId="565"/>
    <cellStyle name="Normal 2 6 9" xfId="566"/>
    <cellStyle name="Normal 2 7" xfId="567"/>
    <cellStyle name="Normal 2 8" xfId="568"/>
    <cellStyle name="Normal 2 9" xfId="569"/>
    <cellStyle name="Normal 2_Copy Inv file" xfId="570"/>
    <cellStyle name="Normal 23 2" xfId="571"/>
    <cellStyle name="Normal 23 3" xfId="572"/>
    <cellStyle name="Normal 23 4" xfId="573"/>
    <cellStyle name="Normal 23 5" xfId="574"/>
    <cellStyle name="Normal 27" xfId="575"/>
    <cellStyle name="Normal 29" xfId="576"/>
    <cellStyle name="Normal 3" xfId="577"/>
    <cellStyle name="Normal 3 10" xfId="578"/>
    <cellStyle name="Normal 3 11" xfId="579"/>
    <cellStyle name="Normal 3 12" xfId="580"/>
    <cellStyle name="Normal 3 13" xfId="581"/>
    <cellStyle name="Normal 3 14" xfId="582"/>
    <cellStyle name="Normal 3 15" xfId="583"/>
    <cellStyle name="Normal 3 16" xfId="584"/>
    <cellStyle name="Normal 3 17" xfId="585"/>
    <cellStyle name="Normal 3 18" xfId="586"/>
    <cellStyle name="Normal 3 19" xfId="587"/>
    <cellStyle name="Normal 3 2" xfId="588"/>
    <cellStyle name="Normal 3 2 10" xfId="589"/>
    <cellStyle name="Normal 3 2 11" xfId="590"/>
    <cellStyle name="Normal 3 2 12" xfId="591"/>
    <cellStyle name="Normal 3 2 13" xfId="592"/>
    <cellStyle name="Normal 3 2 14" xfId="593"/>
    <cellStyle name="Normal 3 2 15" xfId="594"/>
    <cellStyle name="Normal 3 2 16" xfId="595"/>
    <cellStyle name="Normal 3 2 17" xfId="596"/>
    <cellStyle name="Normal 3 2 18" xfId="597"/>
    <cellStyle name="Normal 3 2 19" xfId="598"/>
    <cellStyle name="Normal 3 2 2" xfId="599"/>
    <cellStyle name="Normal 3 2 2 10" xfId="600"/>
    <cellStyle name="Normal 3 2 2 11" xfId="601"/>
    <cellStyle name="Normal 3 2 2 12" xfId="602"/>
    <cellStyle name="Normal 3 2 2 13" xfId="603"/>
    <cellStyle name="Normal 3 2 2 14" xfId="604"/>
    <cellStyle name="Normal 3 2 2 15" xfId="605"/>
    <cellStyle name="Normal 3 2 2 2" xfId="606"/>
    <cellStyle name="Normal 3 2 2 2 10" xfId="607"/>
    <cellStyle name="Normal 3 2 2 2 11" xfId="608"/>
    <cellStyle name="Normal 3 2 2 2 12" xfId="609"/>
    <cellStyle name="Normal 3 2 2 2 13" xfId="610"/>
    <cellStyle name="Normal 3 2 2 2 14" xfId="611"/>
    <cellStyle name="Normal 3 2 2 2 15" xfId="612"/>
    <cellStyle name="Normal 3 2 2 2 16" xfId="613"/>
    <cellStyle name="Normal 3 2 2 2 17" xfId="614"/>
    <cellStyle name="Normal 3 2 2 2 18" xfId="615"/>
    <cellStyle name="Normal 3 2 2 2 19" xfId="616"/>
    <cellStyle name="Normal 3 2 2 2 2" xfId="617"/>
    <cellStyle name="Normal 3 2 2 2 2 10" xfId="618"/>
    <cellStyle name="Normal 3 2 2 2 2 2" xfId="619"/>
    <cellStyle name="Normal 3 2 2 2 2 3" xfId="620"/>
    <cellStyle name="Normal 3 2 2 2 2 4" xfId="621"/>
    <cellStyle name="Normal 3 2 2 2 2 5" xfId="622"/>
    <cellStyle name="Normal 3 2 2 2 2 6" xfId="623"/>
    <cellStyle name="Normal 3 2 2 2 2 7" xfId="624"/>
    <cellStyle name="Normal 3 2 2 2 2 8" xfId="625"/>
    <cellStyle name="Normal 3 2 2 2 2 9" xfId="626"/>
    <cellStyle name="Normal 3 2 2 2 20" xfId="627"/>
    <cellStyle name="Normal 3 2 2 2 21" xfId="628"/>
    <cellStyle name="Normal 3 2 2 2 3" xfId="629"/>
    <cellStyle name="Normal 3 2 2 2 4" xfId="630"/>
    <cellStyle name="Normal 3 2 2 2 5" xfId="631"/>
    <cellStyle name="Normal 3 2 2 2 6" xfId="632"/>
    <cellStyle name="Normal 3 2 2 2 7" xfId="633"/>
    <cellStyle name="Normal 3 2 2 2 8" xfId="634"/>
    <cellStyle name="Normal 3 2 2 2 9" xfId="635"/>
    <cellStyle name="Normal 3 2 2 3" xfId="636"/>
    <cellStyle name="Normal 3 2 2 4" xfId="637"/>
    <cellStyle name="Normal 3 2 2 5" xfId="638"/>
    <cellStyle name="Normal 3 2 2 6" xfId="639"/>
    <cellStyle name="Normal 3 2 2 7" xfId="640"/>
    <cellStyle name="Normal 3 2 2 8" xfId="641"/>
    <cellStyle name="Normal 3 2 2 9" xfId="642"/>
    <cellStyle name="Normal 3 2 20" xfId="643"/>
    <cellStyle name="Normal 3 2 21" xfId="644"/>
    <cellStyle name="Normal 3 2 22" xfId="645"/>
    <cellStyle name="Normal 3 2 23" xfId="646"/>
    <cellStyle name="Normal 3 2 24" xfId="647"/>
    <cellStyle name="Normal 3 2 25" xfId="648"/>
    <cellStyle name="Normal 3 2 26" xfId="649"/>
    <cellStyle name="Normal 3 2 27" xfId="650"/>
    <cellStyle name="Normal 3 2 28" xfId="651"/>
    <cellStyle name="Normal 3 2 29" xfId="652"/>
    <cellStyle name="Normal 3 2 3" xfId="653"/>
    <cellStyle name="Normal 3 2 3 10" xfId="654"/>
    <cellStyle name="Normal 3 2 3 2" xfId="655"/>
    <cellStyle name="Normal 3 2 3 2 10" xfId="656"/>
    <cellStyle name="Normal 3 2 3 2 11" xfId="657"/>
    <cellStyle name="Normal 3 2 3 2 12" xfId="658"/>
    <cellStyle name="Normal 3 2 3 2 13" xfId="659"/>
    <cellStyle name="Normal 3 2 3 2 14" xfId="660"/>
    <cellStyle name="Normal 3 2 3 2 15" xfId="661"/>
    <cellStyle name="Normal 3 2 3 2 16" xfId="662"/>
    <cellStyle name="Normal 3 2 3 2 17" xfId="663"/>
    <cellStyle name="Normal 3 2 3 2 18" xfId="664"/>
    <cellStyle name="Normal 3 2 3 2 19" xfId="665"/>
    <cellStyle name="Normal 3 2 3 2 2" xfId="666"/>
    <cellStyle name="Normal 3 2 3 2 20" xfId="667"/>
    <cellStyle name="Normal 3 2 3 2 3" xfId="668"/>
    <cellStyle name="Normal 3 2 3 2 4" xfId="669"/>
    <cellStyle name="Normal 3 2 3 2 5" xfId="670"/>
    <cellStyle name="Normal 3 2 3 2 6" xfId="671"/>
    <cellStyle name="Normal 3 2 3 2 7" xfId="672"/>
    <cellStyle name="Normal 3 2 3 2 8" xfId="673"/>
    <cellStyle name="Normal 3 2 3 2 9" xfId="674"/>
    <cellStyle name="Normal 3 2 3 3" xfId="675"/>
    <cellStyle name="Normal 3 2 3 4" xfId="676"/>
    <cellStyle name="Normal 3 2 3 5" xfId="677"/>
    <cellStyle name="Normal 3 2 3 6" xfId="678"/>
    <cellStyle name="Normal 3 2 3 7" xfId="679"/>
    <cellStyle name="Normal 3 2 3 8" xfId="680"/>
    <cellStyle name="Normal 3 2 3 9" xfId="681"/>
    <cellStyle name="Normal 3 2 30" xfId="682"/>
    <cellStyle name="Normal 3 2 31" xfId="683"/>
    <cellStyle name="Normal 3 2 32" xfId="684"/>
    <cellStyle name="Normal 3 2 33" xfId="685"/>
    <cellStyle name="Normal 3 2 34" xfId="686"/>
    <cellStyle name="Normal 3 2 35" xfId="687"/>
    <cellStyle name="Normal 3 2 4" xfId="688"/>
    <cellStyle name="Normal 3 2 4 2" xfId="689"/>
    <cellStyle name="Normal 3 2 4 3" xfId="690"/>
    <cellStyle name="Normal 3 2 4 4" xfId="691"/>
    <cellStyle name="Normal 3 2 5" xfId="692"/>
    <cellStyle name="Normal 3 2 6" xfId="693"/>
    <cellStyle name="Normal 3 2 7" xfId="694"/>
    <cellStyle name="Normal 3 2 8" xfId="695"/>
    <cellStyle name="Normal 3 2 9" xfId="696"/>
    <cellStyle name="Normal 3 2_IS Restate" xfId="697"/>
    <cellStyle name="Normal 3 20" xfId="698"/>
    <cellStyle name="Normal 3 21" xfId="699"/>
    <cellStyle name="Normal 3 22" xfId="700"/>
    <cellStyle name="Normal 3 3" xfId="701"/>
    <cellStyle name="Normal 3 3 2" xfId="702"/>
    <cellStyle name="Normal 3 4" xfId="703"/>
    <cellStyle name="Normal 3 4 2" xfId="704"/>
    <cellStyle name="Normal 3 5" xfId="705"/>
    <cellStyle name="Normal 3 5 10" xfId="706"/>
    <cellStyle name="Normal 3 5 11" xfId="707"/>
    <cellStyle name="Normal 3 5 12" xfId="708"/>
    <cellStyle name="Normal 3 5 13" xfId="709"/>
    <cellStyle name="Normal 3 5 14" xfId="710"/>
    <cellStyle name="Normal 3 5 15" xfId="711"/>
    <cellStyle name="Normal 3 5 16" xfId="712"/>
    <cellStyle name="Normal 3 5 17" xfId="713"/>
    <cellStyle name="Normal 3 5 18" xfId="714"/>
    <cellStyle name="Normal 3 5 19" xfId="715"/>
    <cellStyle name="Normal 3 5 2" xfId="716"/>
    <cellStyle name="Normal 3 5 2 10" xfId="717"/>
    <cellStyle name="Normal 3 5 2 2" xfId="718"/>
    <cellStyle name="Normal 3 5 2 3" xfId="719"/>
    <cellStyle name="Normal 3 5 2 4" xfId="720"/>
    <cellStyle name="Normal 3 5 2 5" xfId="721"/>
    <cellStyle name="Normal 3 5 2 6" xfId="722"/>
    <cellStyle name="Normal 3 5 2 7" xfId="723"/>
    <cellStyle name="Normal 3 5 2 8" xfId="724"/>
    <cellStyle name="Normal 3 5 2 9" xfId="725"/>
    <cellStyle name="Normal 3 5 20" xfId="726"/>
    <cellStyle name="Normal 3 5 21" xfId="727"/>
    <cellStyle name="Normal 3 5 3" xfId="728"/>
    <cellStyle name="Normal 3 5 4" xfId="729"/>
    <cellStyle name="Normal 3 5 5" xfId="730"/>
    <cellStyle name="Normal 3 5 6" xfId="731"/>
    <cellStyle name="Normal 3 5 7" xfId="732"/>
    <cellStyle name="Normal 3 5 8" xfId="733"/>
    <cellStyle name="Normal 3 5 9" xfId="734"/>
    <cellStyle name="Normal 3 6" xfId="735"/>
    <cellStyle name="Normal 3 7" xfId="736"/>
    <cellStyle name="Normal 3 8" xfId="737"/>
    <cellStyle name="Normal 3 9" xfId="738"/>
    <cellStyle name="Normal 33" xfId="739"/>
    <cellStyle name="Normal 34" xfId="740"/>
    <cellStyle name="Normal 35" xfId="741"/>
    <cellStyle name="Normal 36" xfId="742"/>
    <cellStyle name="Normal 4" xfId="743"/>
    <cellStyle name="Normal 4 10" xfId="744"/>
    <cellStyle name="Normal 4 2" xfId="745"/>
    <cellStyle name="Normal 4 2 10" xfId="746"/>
    <cellStyle name="Normal 4 2 11" xfId="747"/>
    <cellStyle name="Normal 4 2 12" xfId="748"/>
    <cellStyle name="Normal 4 2 13" xfId="749"/>
    <cellStyle name="Normal 4 2 14" xfId="750"/>
    <cellStyle name="Normal 4 2 15" xfId="751"/>
    <cellStyle name="Normal 4 2 16" xfId="752"/>
    <cellStyle name="Normal 4 2 17" xfId="753"/>
    <cellStyle name="Normal 4 2 2" xfId="754"/>
    <cellStyle name="Normal 4 2 2 10" xfId="755"/>
    <cellStyle name="Normal 4 2 2 11" xfId="756"/>
    <cellStyle name="Normal 4 2 2 12" xfId="757"/>
    <cellStyle name="Normal 4 2 2 13" xfId="758"/>
    <cellStyle name="Normal 4 2 2 14" xfId="759"/>
    <cellStyle name="Normal 4 2 2 15" xfId="760"/>
    <cellStyle name="Normal 4 2 2 16" xfId="761"/>
    <cellStyle name="Normal 4 2 2 17" xfId="762"/>
    <cellStyle name="Normal 4 2 2 18" xfId="763"/>
    <cellStyle name="Normal 4 2 2 19" xfId="764"/>
    <cellStyle name="Normal 4 2 2 2" xfId="765"/>
    <cellStyle name="Normal 4 2 2 20" xfId="766"/>
    <cellStyle name="Normal 4 2 2 21" xfId="767"/>
    <cellStyle name="Normal 4 2 2 22" xfId="768"/>
    <cellStyle name="Normal 4 2 2 23" xfId="769"/>
    <cellStyle name="Normal 4 2 2 24" xfId="770"/>
    <cellStyle name="Normal 4 2 2 25" xfId="771"/>
    <cellStyle name="Normal 4 2 2 26" xfId="772"/>
    <cellStyle name="Normal 4 2 2 27" xfId="773"/>
    <cellStyle name="Normal 4 2 2 28" xfId="774"/>
    <cellStyle name="Normal 4 2 2 29" xfId="775"/>
    <cellStyle name="Normal 4 2 2 3" xfId="776"/>
    <cellStyle name="Normal 4 2 2 30" xfId="777"/>
    <cellStyle name="Normal 4 2 2 31" xfId="778"/>
    <cellStyle name="Normal 4 2 2 32" xfId="779"/>
    <cellStyle name="Normal 4 2 2 33" xfId="780"/>
    <cellStyle name="Normal 4 2 2 34" xfId="781"/>
    <cellStyle name="Normal 4 2 2 35" xfId="782"/>
    <cellStyle name="Normal 4 2 2 4" xfId="783"/>
    <cellStyle name="Normal 4 2 2 4 10" xfId="784"/>
    <cellStyle name="Normal 4 2 2 4 11" xfId="785"/>
    <cellStyle name="Normal 4 2 2 4 12" xfId="786"/>
    <cellStyle name="Normal 4 2 2 4 13" xfId="787"/>
    <cellStyle name="Normal 4 2 2 4 2" xfId="788"/>
    <cellStyle name="Normal 4 2 2 4 2 10" xfId="789"/>
    <cellStyle name="Normal 4 2 2 4 2 11" xfId="790"/>
    <cellStyle name="Normal 4 2 2 4 2 12" xfId="791"/>
    <cellStyle name="Normal 4 2 2 4 2 13" xfId="792"/>
    <cellStyle name="Normal 4 2 2 4 2 14" xfId="793"/>
    <cellStyle name="Normal 4 2 2 4 2 2" xfId="794"/>
    <cellStyle name="Normal 4 2 2 4 2 3" xfId="795"/>
    <cellStyle name="Normal 4 2 2 4 2 4" xfId="796"/>
    <cellStyle name="Normal 4 2 2 4 2 5" xfId="797"/>
    <cellStyle name="Normal 4 2 2 4 2 6" xfId="798"/>
    <cellStyle name="Normal 4 2 2 4 2 7" xfId="799"/>
    <cellStyle name="Normal 4 2 2 4 2 8" xfId="800"/>
    <cellStyle name="Normal 4 2 2 4 2 9" xfId="801"/>
    <cellStyle name="Normal 4 2 2 4 3" xfId="802"/>
    <cellStyle name="Normal 4 2 2 4 4" xfId="803"/>
    <cellStyle name="Normal 4 2 2 4 5" xfId="804"/>
    <cellStyle name="Normal 4 2 2 4 6" xfId="805"/>
    <cellStyle name="Normal 4 2 2 4 7" xfId="806"/>
    <cellStyle name="Normal 4 2 2 4 8" xfId="807"/>
    <cellStyle name="Normal 4 2 2 4 9" xfId="808"/>
    <cellStyle name="Normal 4 2 2 5" xfId="809"/>
    <cellStyle name="Normal 4 2 2 6" xfId="810"/>
    <cellStyle name="Normal 4 2 2 7" xfId="811"/>
    <cellStyle name="Normal 4 2 2 8" xfId="812"/>
    <cellStyle name="Normal 4 2 2 9" xfId="813"/>
    <cellStyle name="Normal 4 2 2_Segment Restate" xfId="814"/>
    <cellStyle name="Normal 4 2 3" xfId="815"/>
    <cellStyle name="Normal 4 2 4" xfId="816"/>
    <cellStyle name="Normal 4 2 5" xfId="817"/>
    <cellStyle name="Normal 4 2 6" xfId="818"/>
    <cellStyle name="Normal 4 2 7" xfId="819"/>
    <cellStyle name="Normal 4 2 8" xfId="820"/>
    <cellStyle name="Normal 4 2 9" xfId="821"/>
    <cellStyle name="Normal 4 2_Segment Restate" xfId="822"/>
    <cellStyle name="Normal 4 3" xfId="823"/>
    <cellStyle name="Normal 4 3 10" xfId="824"/>
    <cellStyle name="Normal 4 3 11" xfId="825"/>
    <cellStyle name="Normal 4 3 2" xfId="826"/>
    <cellStyle name="Normal 4 3 3" xfId="827"/>
    <cellStyle name="Normal 4 3 4" xfId="828"/>
    <cellStyle name="Normal 4 3 5" xfId="829"/>
    <cellStyle name="Normal 4 3 6" xfId="830"/>
    <cellStyle name="Normal 4 3 7" xfId="831"/>
    <cellStyle name="Normal 4 3 8" xfId="832"/>
    <cellStyle name="Normal 4 3 9" xfId="833"/>
    <cellStyle name="Normal 4 3_Segment Restate" xfId="834"/>
    <cellStyle name="Normal 4 4" xfId="835"/>
    <cellStyle name="Normal 4 4 10" xfId="836"/>
    <cellStyle name="Normal 4 4 11" xfId="837"/>
    <cellStyle name="Normal 4 4 12" xfId="838"/>
    <cellStyle name="Normal 4 4 13" xfId="839"/>
    <cellStyle name="Normal 4 4 14" xfId="840"/>
    <cellStyle name="Normal 4 4 15" xfId="841"/>
    <cellStyle name="Normal 4 4 16" xfId="842"/>
    <cellStyle name="Normal 4 4 17" xfId="843"/>
    <cellStyle name="Normal 4 4 18" xfId="844"/>
    <cellStyle name="Normal 4 4 19" xfId="845"/>
    <cellStyle name="Normal 4 4 2" xfId="846"/>
    <cellStyle name="Normal 4 4 20" xfId="847"/>
    <cellStyle name="Normal 4 4 3" xfId="848"/>
    <cellStyle name="Normal 4 4 4" xfId="849"/>
    <cellStyle name="Normal 4 4 5" xfId="850"/>
    <cellStyle name="Normal 4 4 6" xfId="851"/>
    <cellStyle name="Normal 4 4 7" xfId="852"/>
    <cellStyle name="Normal 4 4 8" xfId="853"/>
    <cellStyle name="Normal 4 4 9" xfId="854"/>
    <cellStyle name="Normal 4 5" xfId="855"/>
    <cellStyle name="Normal 4 6" xfId="856"/>
    <cellStyle name="Normal 4 7" xfId="857"/>
    <cellStyle name="Normal 4 8" xfId="858"/>
    <cellStyle name="Normal 4 9" xfId="859"/>
    <cellStyle name="Normal 4_Segment Restate" xfId="860"/>
    <cellStyle name="Normal 5" xfId="861"/>
    <cellStyle name="Normal 5 2" xfId="862"/>
    <cellStyle name="Normal 5 2 10" xfId="863"/>
    <cellStyle name="Normal 5 2 11" xfId="864"/>
    <cellStyle name="Normal 5 2 12" xfId="865"/>
    <cellStyle name="Normal 5 2 13" xfId="866"/>
    <cellStyle name="Normal 5 2 14" xfId="867"/>
    <cellStyle name="Normal 5 2 15" xfId="868"/>
    <cellStyle name="Normal 5 2 16" xfId="869"/>
    <cellStyle name="Normal 5 2 17" xfId="870"/>
    <cellStyle name="Normal 5 2 2" xfId="871"/>
    <cellStyle name="Normal 5 2 2 10" xfId="872"/>
    <cellStyle name="Normal 5 2 2 11" xfId="873"/>
    <cellStyle name="Normal 5 2 2 12" xfId="874"/>
    <cellStyle name="Normal 5 2 2 13" xfId="875"/>
    <cellStyle name="Normal 5 2 2 14" xfId="876"/>
    <cellStyle name="Normal 5 2 2 15" xfId="877"/>
    <cellStyle name="Normal 5 2 2 16" xfId="878"/>
    <cellStyle name="Normal 5 2 2 17" xfId="879"/>
    <cellStyle name="Normal 5 2 2 18" xfId="880"/>
    <cellStyle name="Normal 5 2 2 19" xfId="881"/>
    <cellStyle name="Normal 5 2 2 2" xfId="882"/>
    <cellStyle name="Normal 5 2 2 20" xfId="883"/>
    <cellStyle name="Normal 5 2 2 21" xfId="884"/>
    <cellStyle name="Normal 5 2 2 22" xfId="885"/>
    <cellStyle name="Normal 5 2 2 23" xfId="886"/>
    <cellStyle name="Normal 5 2 2 24" xfId="887"/>
    <cellStyle name="Normal 5 2 2 25" xfId="888"/>
    <cellStyle name="Normal 5 2 2 26" xfId="889"/>
    <cellStyle name="Normal 5 2 2 27" xfId="890"/>
    <cellStyle name="Normal 5 2 2 28" xfId="891"/>
    <cellStyle name="Normal 5 2 2 29" xfId="892"/>
    <cellStyle name="Normal 5 2 2 3" xfId="893"/>
    <cellStyle name="Normal 5 2 2 30" xfId="894"/>
    <cellStyle name="Normal 5 2 2 31" xfId="895"/>
    <cellStyle name="Normal 5 2 2 32" xfId="896"/>
    <cellStyle name="Normal 5 2 2 33" xfId="897"/>
    <cellStyle name="Normal 5 2 2 34" xfId="898"/>
    <cellStyle name="Normal 5 2 2 35" xfId="899"/>
    <cellStyle name="Normal 5 2 2 4" xfId="900"/>
    <cellStyle name="Normal 5 2 2 4 10" xfId="901"/>
    <cellStyle name="Normal 5 2 2 4 11" xfId="902"/>
    <cellStyle name="Normal 5 2 2 4 12" xfId="903"/>
    <cellStyle name="Normal 5 2 2 4 13" xfId="904"/>
    <cellStyle name="Normal 5 2 2 4 2" xfId="905"/>
    <cellStyle name="Normal 5 2 2 4 2 10" xfId="906"/>
    <cellStyle name="Normal 5 2 2 4 2 11" xfId="907"/>
    <cellStyle name="Normal 5 2 2 4 2 12" xfId="908"/>
    <cellStyle name="Normal 5 2 2 4 2 13" xfId="909"/>
    <cellStyle name="Normal 5 2 2 4 2 14" xfId="910"/>
    <cellStyle name="Normal 5 2 2 4 2 2" xfId="911"/>
    <cellStyle name="Normal 5 2 2 4 2 3" xfId="912"/>
    <cellStyle name="Normal 5 2 2 4 2 4" xfId="913"/>
    <cellStyle name="Normal 5 2 2 4 2 5" xfId="914"/>
    <cellStyle name="Normal 5 2 2 4 2 6" xfId="915"/>
    <cellStyle name="Normal 5 2 2 4 2 7" xfId="916"/>
    <cellStyle name="Normal 5 2 2 4 2 8" xfId="917"/>
    <cellStyle name="Normal 5 2 2 4 2 9" xfId="918"/>
    <cellStyle name="Normal 5 2 2 4 3" xfId="919"/>
    <cellStyle name="Normal 5 2 2 4 4" xfId="920"/>
    <cellStyle name="Normal 5 2 2 4 5" xfId="921"/>
    <cellStyle name="Normal 5 2 2 4 6" xfId="922"/>
    <cellStyle name="Normal 5 2 2 4 7" xfId="923"/>
    <cellStyle name="Normal 5 2 2 4 8" xfId="924"/>
    <cellStyle name="Normal 5 2 2 4 9" xfId="925"/>
    <cellStyle name="Normal 5 2 2 5" xfId="926"/>
    <cellStyle name="Normal 5 2 2 6" xfId="927"/>
    <cellStyle name="Normal 5 2 2 7" xfId="928"/>
    <cellStyle name="Normal 5 2 2 8" xfId="929"/>
    <cellStyle name="Normal 5 2 2 9" xfId="930"/>
    <cellStyle name="Normal 5 2 3" xfId="931"/>
    <cellStyle name="Normal 5 2 4" xfId="932"/>
    <cellStyle name="Normal 5 2 5" xfId="933"/>
    <cellStyle name="Normal 5 2 6" xfId="934"/>
    <cellStyle name="Normal 5 2 7" xfId="935"/>
    <cellStyle name="Normal 5 2 8" xfId="936"/>
    <cellStyle name="Normal 5 2 9" xfId="937"/>
    <cellStyle name="Normal 5 3" xfId="938"/>
    <cellStyle name="Normal 5 3 10" xfId="939"/>
    <cellStyle name="Normal 5 3 11" xfId="940"/>
    <cellStyle name="Normal 5 3 12" xfId="941"/>
    <cellStyle name="Normal 5 3 13" xfId="942"/>
    <cellStyle name="Normal 5 3 14" xfId="943"/>
    <cellStyle name="Normal 5 3 15" xfId="944"/>
    <cellStyle name="Normal 5 3 16" xfId="945"/>
    <cellStyle name="Normal 5 3 17" xfId="946"/>
    <cellStyle name="Normal 5 3 18" xfId="947"/>
    <cellStyle name="Normal 5 3 19" xfId="948"/>
    <cellStyle name="Normal 5 3 2" xfId="949"/>
    <cellStyle name="Normal 5 3 20" xfId="950"/>
    <cellStyle name="Normal 5 3 3" xfId="951"/>
    <cellStyle name="Normal 5 3 4" xfId="952"/>
    <cellStyle name="Normal 5 3 5" xfId="953"/>
    <cellStyle name="Normal 5 3 6" xfId="954"/>
    <cellStyle name="Normal 5 3 7" xfId="955"/>
    <cellStyle name="Normal 5 3 8" xfId="956"/>
    <cellStyle name="Normal 5 3 9" xfId="957"/>
    <cellStyle name="Normal 5 4" xfId="958"/>
    <cellStyle name="Normal 5 5" xfId="959"/>
    <cellStyle name="Normal 5 6" xfId="960"/>
    <cellStyle name="Normal 5 7" xfId="961"/>
    <cellStyle name="Normal 5 8" xfId="962"/>
    <cellStyle name="Normal 5 9" xfId="963"/>
    <cellStyle name="Normal 6" xfId="964"/>
    <cellStyle name="Normal 6 2" xfId="965"/>
    <cellStyle name="Normal 6 2 10" xfId="966"/>
    <cellStyle name="Normal 6 2 11" xfId="967"/>
    <cellStyle name="Normal 6 2 12" xfId="968"/>
    <cellStyle name="Normal 6 2 13" xfId="969"/>
    <cellStyle name="Normal 6 2 14" xfId="970"/>
    <cellStyle name="Normal 6 2 15" xfId="971"/>
    <cellStyle name="Normal 6 2 16" xfId="972"/>
    <cellStyle name="Normal 6 2 17" xfId="973"/>
    <cellStyle name="Normal 6 2 18" xfId="974"/>
    <cellStyle name="Normal 6 2 19" xfId="975"/>
    <cellStyle name="Normal 6 2 2" xfId="976"/>
    <cellStyle name="Normal 6 2 20" xfId="977"/>
    <cellStyle name="Normal 6 2 3" xfId="978"/>
    <cellStyle name="Normal 6 2 4" xfId="979"/>
    <cellStyle name="Normal 6 2 5" xfId="980"/>
    <cellStyle name="Normal 6 2 6" xfId="981"/>
    <cellStyle name="Normal 6 2 7" xfId="982"/>
    <cellStyle name="Normal 6 2 8" xfId="983"/>
    <cellStyle name="Normal 6 2 9" xfId="984"/>
    <cellStyle name="Normal 6 2_Segment Restate" xfId="985"/>
    <cellStyle name="Normal 6 3" xfId="986"/>
    <cellStyle name="Normal 6 4" xfId="987"/>
    <cellStyle name="Normal 6 5" xfId="988"/>
    <cellStyle name="Normal 6 6" xfId="989"/>
    <cellStyle name="Normal 6 7" xfId="990"/>
    <cellStyle name="Normal 6 8" xfId="991"/>
    <cellStyle name="Normal 6_Segment Restate" xfId="992"/>
    <cellStyle name="Normal 7" xfId="993"/>
    <cellStyle name="Normal 7 10" xfId="994"/>
    <cellStyle name="Normal 7 11" xfId="995"/>
    <cellStyle name="Normal 7 12" xfId="996"/>
    <cellStyle name="Normal 7 13" xfId="997"/>
    <cellStyle name="Normal 7 14" xfId="998"/>
    <cellStyle name="Normal 7 15" xfId="999"/>
    <cellStyle name="Normal 7 16" xfId="1000"/>
    <cellStyle name="Normal 7 2" xfId="1001"/>
    <cellStyle name="Normal 7 2 2" xfId="1002"/>
    <cellStyle name="Normal 7 2_Segment Restate" xfId="1003"/>
    <cellStyle name="Normal 7 3" xfId="1004"/>
    <cellStyle name="Normal 7 4" xfId="1005"/>
    <cellStyle name="Normal 7 5" xfId="1006"/>
    <cellStyle name="Normal 7 6" xfId="1007"/>
    <cellStyle name="Normal 7 7" xfId="1008"/>
    <cellStyle name="Normal 7 8" xfId="1009"/>
    <cellStyle name="Normal 7 9" xfId="1010"/>
    <cellStyle name="Normal 7_Segment Restate" xfId="1011"/>
    <cellStyle name="Normal 8" xfId="1012"/>
    <cellStyle name="Normal 8 2" xfId="1013"/>
    <cellStyle name="Normal 8 2 10" xfId="1014"/>
    <cellStyle name="Normal 8 2 11" xfId="1015"/>
    <cellStyle name="Normal 8 2 12" xfId="1016"/>
    <cellStyle name="Normal 8 2 13" xfId="1017"/>
    <cellStyle name="Normal 8 2 14" xfId="1018"/>
    <cellStyle name="Normal 8 2 15" xfId="1019"/>
    <cellStyle name="Normal 8 2 16" xfId="1020"/>
    <cellStyle name="Normal 8 2 17" xfId="1021"/>
    <cellStyle name="Normal 8 2 18" xfId="1022"/>
    <cellStyle name="Normal 8 2 19" xfId="1023"/>
    <cellStyle name="Normal 8 2 2" xfId="1024"/>
    <cellStyle name="Normal 8 2 20" xfId="1025"/>
    <cellStyle name="Normal 8 2 3" xfId="1026"/>
    <cellStyle name="Normal 8 2 4" xfId="1027"/>
    <cellStyle name="Normal 8 2 5" xfId="1028"/>
    <cellStyle name="Normal 8 2 6" xfId="1029"/>
    <cellStyle name="Normal 8 2 7" xfId="1030"/>
    <cellStyle name="Normal 8 2 8" xfId="1031"/>
    <cellStyle name="Normal 8 2 9" xfId="1032"/>
    <cellStyle name="Normal 8 2_Segment Restate" xfId="1033"/>
    <cellStyle name="Normal 8 3" xfId="1034"/>
    <cellStyle name="Normal 8 4" xfId="1035"/>
    <cellStyle name="Normal 8 5" xfId="1036"/>
    <cellStyle name="Normal 8 6" xfId="1037"/>
    <cellStyle name="Normal 8_Segment Restate" xfId="1038"/>
    <cellStyle name="Normal 9" xfId="1039"/>
    <cellStyle name="Normal 9 2" xfId="1040"/>
    <cellStyle name="Normal 9 3" xfId="1041"/>
    <cellStyle name="Normal_210A04M6_NL v3" xfId="1042"/>
    <cellStyle name="Normal_Bijlage persbericht 2001Q2" xfId="1043"/>
    <cellStyle name="Note" xfId="1044"/>
    <cellStyle name="Note 10" xfId="1045"/>
    <cellStyle name="Note 10 10" xfId="1046"/>
    <cellStyle name="Note 10 10 2" xfId="1047"/>
    <cellStyle name="Note 10 10 3" xfId="1048"/>
    <cellStyle name="Note 10 10_Segment Restate" xfId="1049"/>
    <cellStyle name="Note 10 11" xfId="1050"/>
    <cellStyle name="Note 10 12" xfId="1051"/>
    <cellStyle name="Note 10 2" xfId="1052"/>
    <cellStyle name="Note 10 2 2" xfId="1053"/>
    <cellStyle name="Note 10 2 3" xfId="1054"/>
    <cellStyle name="Note 10 2_Segment Restate" xfId="1055"/>
    <cellStyle name="Note 10 3" xfId="1056"/>
    <cellStyle name="Note 10 3 2" xfId="1057"/>
    <cellStyle name="Note 10 3 3" xfId="1058"/>
    <cellStyle name="Note 10 3_Segment Restate" xfId="1059"/>
    <cellStyle name="Note 10 4" xfId="1060"/>
    <cellStyle name="Note 10 4 2" xfId="1061"/>
    <cellStyle name="Note 10 4 3" xfId="1062"/>
    <cellStyle name="Note 10 4_Segment Restate" xfId="1063"/>
    <cellStyle name="Note 10 5" xfId="1064"/>
    <cellStyle name="Note 10 5 2" xfId="1065"/>
    <cellStyle name="Note 10 5 3" xfId="1066"/>
    <cellStyle name="Note 10 5_Segment Restate" xfId="1067"/>
    <cellStyle name="Note 10 6" xfId="1068"/>
    <cellStyle name="Note 10 6 2" xfId="1069"/>
    <cellStyle name="Note 10 6 3" xfId="1070"/>
    <cellStyle name="Note 10 6_Segment Restate" xfId="1071"/>
    <cellStyle name="Note 10 7" xfId="1072"/>
    <cellStyle name="Note 10 7 2" xfId="1073"/>
    <cellStyle name="Note 10 7 3" xfId="1074"/>
    <cellStyle name="Note 10 7_Segment Restate" xfId="1075"/>
    <cellStyle name="Note 10 8" xfId="1076"/>
    <cellStyle name="Note 10 8 2" xfId="1077"/>
    <cellStyle name="Note 10 8 3" xfId="1078"/>
    <cellStyle name="Note 10 8_Segment Restate" xfId="1079"/>
    <cellStyle name="Note 10 9" xfId="1080"/>
    <cellStyle name="Note 10 9 2" xfId="1081"/>
    <cellStyle name="Note 10 9 3" xfId="1082"/>
    <cellStyle name="Note 10 9_Segment Restate" xfId="1083"/>
    <cellStyle name="Note 10_Segment Restate" xfId="1084"/>
    <cellStyle name="Note 11" xfId="1085"/>
    <cellStyle name="Note 11 2" xfId="1086"/>
    <cellStyle name="Note 11 3" xfId="1087"/>
    <cellStyle name="Note 11_Segment Restate" xfId="1088"/>
    <cellStyle name="Note 12" xfId="1089"/>
    <cellStyle name="Note 12 2" xfId="1090"/>
    <cellStyle name="Note 12 3" xfId="1091"/>
    <cellStyle name="Note 12_Segment Restate" xfId="1092"/>
    <cellStyle name="Note 13" xfId="1093"/>
    <cellStyle name="Note 13 2" xfId="1094"/>
    <cellStyle name="Note 13 3" xfId="1095"/>
    <cellStyle name="Note 13_Segment Restate" xfId="1096"/>
    <cellStyle name="Note 14" xfId="1097"/>
    <cellStyle name="Note 14 2" xfId="1098"/>
    <cellStyle name="Note 14 3" xfId="1099"/>
    <cellStyle name="Note 14_Segment Restate" xfId="1100"/>
    <cellStyle name="Note 15" xfId="1101"/>
    <cellStyle name="Note 15 2" xfId="1102"/>
    <cellStyle name="Note 15 3" xfId="1103"/>
    <cellStyle name="Note 15_Segment Restate" xfId="1104"/>
    <cellStyle name="Note 16" xfId="1105"/>
    <cellStyle name="Note 16 2" xfId="1106"/>
    <cellStyle name="Note 16 3" xfId="1107"/>
    <cellStyle name="Note 16_Segment Restate" xfId="1108"/>
    <cellStyle name="Note 17" xfId="1109"/>
    <cellStyle name="Note 17 2" xfId="1110"/>
    <cellStyle name="Note 17 3" xfId="1111"/>
    <cellStyle name="Note 17_Segment Restate" xfId="1112"/>
    <cellStyle name="Note 18" xfId="1113"/>
    <cellStyle name="Note 18 2" xfId="1114"/>
    <cellStyle name="Note 18 3" xfId="1115"/>
    <cellStyle name="Note 18_Segment Restate" xfId="1116"/>
    <cellStyle name="Note 19" xfId="1117"/>
    <cellStyle name="Note 19 2" xfId="1118"/>
    <cellStyle name="Note 19 3" xfId="1119"/>
    <cellStyle name="Note 19_Segment Restate" xfId="1120"/>
    <cellStyle name="Note 2" xfId="1121"/>
    <cellStyle name="Note 2 2" xfId="1122"/>
    <cellStyle name="Note 2 2 2" xfId="1123"/>
    <cellStyle name="Note 2 2 3" xfId="1124"/>
    <cellStyle name="Note 2 2_Segment Restate" xfId="1125"/>
    <cellStyle name="Note 2 3" xfId="1126"/>
    <cellStyle name="Note 2 4" xfId="1127"/>
    <cellStyle name="Note 2_Segment Restate" xfId="1128"/>
    <cellStyle name="Note 20" xfId="1129"/>
    <cellStyle name="Note 21" xfId="1130"/>
    <cellStyle name="Note 22" xfId="1131"/>
    <cellStyle name="Note 3" xfId="1132"/>
    <cellStyle name="Note 3 2" xfId="1133"/>
    <cellStyle name="Note 3 2 2" xfId="1134"/>
    <cellStyle name="Note 3 2 3" xfId="1135"/>
    <cellStyle name="Note 3 2_Segment Restate" xfId="1136"/>
    <cellStyle name="Note 3 3" xfId="1137"/>
    <cellStyle name="Note 3 3 2" xfId="1138"/>
    <cellStyle name="Note 3 3 3" xfId="1139"/>
    <cellStyle name="Note 3 3_Segment Restate" xfId="1140"/>
    <cellStyle name="Note 3 4" xfId="1141"/>
    <cellStyle name="Note 3 4 2" xfId="1142"/>
    <cellStyle name="Note 3 4 3" xfId="1143"/>
    <cellStyle name="Note 3 4_Segment Restate" xfId="1144"/>
    <cellStyle name="Note 3 5" xfId="1145"/>
    <cellStyle name="Note 3 6" xfId="1146"/>
    <cellStyle name="Note 3_Segment Restate" xfId="1147"/>
    <cellStyle name="Note 4" xfId="1148"/>
    <cellStyle name="Note 4 2" xfId="1149"/>
    <cellStyle name="Note 4 2 2" xfId="1150"/>
    <cellStyle name="Note 4 2 3" xfId="1151"/>
    <cellStyle name="Note 4 2_Segment Restate" xfId="1152"/>
    <cellStyle name="Note 4 3" xfId="1153"/>
    <cellStyle name="Note 4 3 2" xfId="1154"/>
    <cellStyle name="Note 4 3 3" xfId="1155"/>
    <cellStyle name="Note 4 3_Segment Restate" xfId="1156"/>
    <cellStyle name="Note 4 4" xfId="1157"/>
    <cellStyle name="Note 4 4 2" xfId="1158"/>
    <cellStyle name="Note 4 4 3" xfId="1159"/>
    <cellStyle name="Note 4 4_Segment Restate" xfId="1160"/>
    <cellStyle name="Note 4 5" xfId="1161"/>
    <cellStyle name="Note 4 6" xfId="1162"/>
    <cellStyle name="Note 4_Segment Restate" xfId="1163"/>
    <cellStyle name="Note 5" xfId="1164"/>
    <cellStyle name="Note 5 2" xfId="1165"/>
    <cellStyle name="Note 5 2 2" xfId="1166"/>
    <cellStyle name="Note 5 2 3" xfId="1167"/>
    <cellStyle name="Note 5 2_Segment Restate" xfId="1168"/>
    <cellStyle name="Note 5 3" xfId="1169"/>
    <cellStyle name="Note 5 3 2" xfId="1170"/>
    <cellStyle name="Note 5 3 3" xfId="1171"/>
    <cellStyle name="Note 5 3_Segment Restate" xfId="1172"/>
    <cellStyle name="Note 5 4" xfId="1173"/>
    <cellStyle name="Note 5 5" xfId="1174"/>
    <cellStyle name="Note 5_Segment Restate" xfId="1175"/>
    <cellStyle name="Note 6" xfId="1176"/>
    <cellStyle name="Note 6 2" xfId="1177"/>
    <cellStyle name="Note 6 2 2" xfId="1178"/>
    <cellStyle name="Note 6 2 3" xfId="1179"/>
    <cellStyle name="Note 6 2_Segment Restate" xfId="1180"/>
    <cellStyle name="Note 6 3" xfId="1181"/>
    <cellStyle name="Note 6 3 2" xfId="1182"/>
    <cellStyle name="Note 6 3 3" xfId="1183"/>
    <cellStyle name="Note 6 3_Segment Restate" xfId="1184"/>
    <cellStyle name="Note 6 4" xfId="1185"/>
    <cellStyle name="Note 6 4 2" xfId="1186"/>
    <cellStyle name="Note 6 4 3" xfId="1187"/>
    <cellStyle name="Note 6 4_Segment Restate" xfId="1188"/>
    <cellStyle name="Note 6 5" xfId="1189"/>
    <cellStyle name="Note 6 6" xfId="1190"/>
    <cellStyle name="Note 6_Segment Restate" xfId="1191"/>
    <cellStyle name="Note 7" xfId="1192"/>
    <cellStyle name="Note 7 2" xfId="1193"/>
    <cellStyle name="Note 7 3" xfId="1194"/>
    <cellStyle name="Note 7_Segment Restate" xfId="1195"/>
    <cellStyle name="Note 8" xfId="1196"/>
    <cellStyle name="Note 8 10" xfId="1197"/>
    <cellStyle name="Note 8 10 2" xfId="1198"/>
    <cellStyle name="Note 8 10 3" xfId="1199"/>
    <cellStyle name="Note 8 10_Segment Restate" xfId="1200"/>
    <cellStyle name="Note 8 11" xfId="1201"/>
    <cellStyle name="Note 8 12" xfId="1202"/>
    <cellStyle name="Note 8 2" xfId="1203"/>
    <cellStyle name="Note 8 2 2" xfId="1204"/>
    <cellStyle name="Note 8 2 3" xfId="1205"/>
    <cellStyle name="Note 8 2_Segment Restate" xfId="1206"/>
    <cellStyle name="Note 8 3" xfId="1207"/>
    <cellStyle name="Note 8 3 2" xfId="1208"/>
    <cellStyle name="Note 8 3 3" xfId="1209"/>
    <cellStyle name="Note 8 3_Segment Restate" xfId="1210"/>
    <cellStyle name="Note 8 4" xfId="1211"/>
    <cellStyle name="Note 8 4 2" xfId="1212"/>
    <cellStyle name="Note 8 4 3" xfId="1213"/>
    <cellStyle name="Note 8 4_Segment Restate" xfId="1214"/>
    <cellStyle name="Note 8 5" xfId="1215"/>
    <cellStyle name="Note 8 5 2" xfId="1216"/>
    <cellStyle name="Note 8 5 3" xfId="1217"/>
    <cellStyle name="Note 8 5_Segment Restate" xfId="1218"/>
    <cellStyle name="Note 8 6" xfId="1219"/>
    <cellStyle name="Note 8 6 2" xfId="1220"/>
    <cellStyle name="Note 8 6 3" xfId="1221"/>
    <cellStyle name="Note 8 6_Segment Restate" xfId="1222"/>
    <cellStyle name="Note 8 7" xfId="1223"/>
    <cellStyle name="Note 8 7 2" xfId="1224"/>
    <cellStyle name="Note 8 7 3" xfId="1225"/>
    <cellStyle name="Note 8 7_Segment Restate" xfId="1226"/>
    <cellStyle name="Note 8 8" xfId="1227"/>
    <cellStyle name="Note 8 8 2" xfId="1228"/>
    <cellStyle name="Note 8 8 3" xfId="1229"/>
    <cellStyle name="Note 8 8_Segment Restate" xfId="1230"/>
    <cellStyle name="Note 8 9" xfId="1231"/>
    <cellStyle name="Note 8 9 2" xfId="1232"/>
    <cellStyle name="Note 8 9 3" xfId="1233"/>
    <cellStyle name="Note 8 9_Segment Restate" xfId="1234"/>
    <cellStyle name="Note 8_Segment Restate" xfId="1235"/>
    <cellStyle name="Note 9" xfId="1236"/>
    <cellStyle name="Note 9 10" xfId="1237"/>
    <cellStyle name="Note 9 10 2" xfId="1238"/>
    <cellStyle name="Note 9 10 3" xfId="1239"/>
    <cellStyle name="Note 9 10_Segment Restate" xfId="1240"/>
    <cellStyle name="Note 9 11" xfId="1241"/>
    <cellStyle name="Note 9 12" xfId="1242"/>
    <cellStyle name="Note 9 2" xfId="1243"/>
    <cellStyle name="Note 9 2 2" xfId="1244"/>
    <cellStyle name="Note 9 2 3" xfId="1245"/>
    <cellStyle name="Note 9 2_Segment Restate" xfId="1246"/>
    <cellStyle name="Note 9 3" xfId="1247"/>
    <cellStyle name="Note 9 3 2" xfId="1248"/>
    <cellStyle name="Note 9 3 3" xfId="1249"/>
    <cellStyle name="Note 9 3_Segment Restate" xfId="1250"/>
    <cellStyle name="Note 9 4" xfId="1251"/>
    <cellStyle name="Note 9 4 2" xfId="1252"/>
    <cellStyle name="Note 9 4 3" xfId="1253"/>
    <cellStyle name="Note 9 4_Segment Restate" xfId="1254"/>
    <cellStyle name="Note 9 5" xfId="1255"/>
    <cellStyle name="Note 9 5 2" xfId="1256"/>
    <cellStyle name="Note 9 5 3" xfId="1257"/>
    <cellStyle name="Note 9 5_Segment Restate" xfId="1258"/>
    <cellStyle name="Note 9 6" xfId="1259"/>
    <cellStyle name="Note 9 6 2" xfId="1260"/>
    <cellStyle name="Note 9 6 3" xfId="1261"/>
    <cellStyle name="Note 9 6_Segment Restate" xfId="1262"/>
    <cellStyle name="Note 9 7" xfId="1263"/>
    <cellStyle name="Note 9 7 2" xfId="1264"/>
    <cellStyle name="Note 9 7 3" xfId="1265"/>
    <cellStyle name="Note 9 7_Segment Restate" xfId="1266"/>
    <cellStyle name="Note 9 8" xfId="1267"/>
    <cellStyle name="Note 9 8 2" xfId="1268"/>
    <cellStyle name="Note 9 8 3" xfId="1269"/>
    <cellStyle name="Note 9 8_Segment Restate" xfId="1270"/>
    <cellStyle name="Note 9 9" xfId="1271"/>
    <cellStyle name="Note 9 9 2" xfId="1272"/>
    <cellStyle name="Note 9 9 3" xfId="1273"/>
    <cellStyle name="Note 9 9_Segment Restate" xfId="1274"/>
    <cellStyle name="Note 9_Segment Restate" xfId="1275"/>
    <cellStyle name="NumberFormat 2 3" xfId="1276"/>
    <cellStyle name="Összesen" xfId="1277"/>
    <cellStyle name="Összesen 2" xfId="1278"/>
    <cellStyle name="Összesen 3" xfId="1279"/>
    <cellStyle name="Összesen 4" xfId="1280"/>
    <cellStyle name="Output" xfId="1281"/>
    <cellStyle name="Output 2" xfId="1282"/>
    <cellStyle name="Output 2 2" xfId="1283"/>
    <cellStyle name="Output 2 3" xfId="1284"/>
    <cellStyle name="Output 2 4" xfId="1285"/>
    <cellStyle name="Output 3" xfId="1286"/>
    <cellStyle name="Output 4" xfId="1287"/>
    <cellStyle name="Output 5" xfId="1288"/>
    <cellStyle name="Percent" xfId="1289"/>
    <cellStyle name="Percent 10" xfId="1290"/>
    <cellStyle name="Percent 11" xfId="1291"/>
    <cellStyle name="Percent 13" xfId="1292"/>
    <cellStyle name="Percent 14" xfId="1293"/>
    <cellStyle name="Percent 2" xfId="1294"/>
    <cellStyle name="Percent 2 2" xfId="1295"/>
    <cellStyle name="Percent 2 3" xfId="1296"/>
    <cellStyle name="Percent 2 4" xfId="1297"/>
    <cellStyle name="Percent 2 5" xfId="1298"/>
    <cellStyle name="Percent 3" xfId="1299"/>
    <cellStyle name="Percent 3 2" xfId="1300"/>
    <cellStyle name="Percent 3 3" xfId="1301"/>
    <cellStyle name="Percent 3 4" xfId="1302"/>
    <cellStyle name="Percent 4" xfId="1303"/>
    <cellStyle name="Percent 4 2" xfId="1304"/>
    <cellStyle name="Percent 5" xfId="1305"/>
    <cellStyle name="Percent 6" xfId="1306"/>
    <cellStyle name="Percent 7" xfId="1307"/>
    <cellStyle name="Percent 8" xfId="1308"/>
    <cellStyle name="Percent 9" xfId="1309"/>
    <cellStyle name="PrintHierarchyHeading" xfId="1310"/>
    <cellStyle name="QIS5Area" xfId="1311"/>
    <cellStyle name="QIS5CalcCell" xfId="1312"/>
    <cellStyle name="QIS5Check" xfId="1313"/>
    <cellStyle name="QIS5Empty" xfId="1314"/>
    <cellStyle name="QIS5Fix" xfId="1315"/>
    <cellStyle name="QIS5Header" xfId="1316"/>
    <cellStyle name="QIS5InputCell" xfId="1317"/>
    <cellStyle name="QIS5Label" xfId="1318"/>
    <cellStyle name="QIS5Locked" xfId="1319"/>
    <cellStyle name="QIS5Output" xfId="1320"/>
    <cellStyle name="QIS5Param" xfId="1321"/>
    <cellStyle name="QIS5SheetHeader" xfId="1322"/>
    <cellStyle name="QIS5XLink" xfId="1323"/>
    <cellStyle name="Rossz" xfId="1324"/>
    <cellStyle name="Semleges" xfId="1325"/>
    <cellStyle name="Standaard 2" xfId="1326"/>
    <cellStyle name="Standaard_A" xfId="1327"/>
    <cellStyle name="Style 1" xfId="1328"/>
    <cellStyle name="Style 1 10" xfId="1329"/>
    <cellStyle name="Style 1 11" xfId="1330"/>
    <cellStyle name="Style 1 12" xfId="1331"/>
    <cellStyle name="Style 1 13" xfId="1332"/>
    <cellStyle name="Style 1 14" xfId="1333"/>
    <cellStyle name="Style 1 15" xfId="1334"/>
    <cellStyle name="Style 1 16" xfId="1335"/>
    <cellStyle name="Style 1 17" xfId="1336"/>
    <cellStyle name="Style 1 18" xfId="1337"/>
    <cellStyle name="Style 1 19" xfId="1338"/>
    <cellStyle name="Style 1 2" xfId="1339"/>
    <cellStyle name="Style 1 20" xfId="1340"/>
    <cellStyle name="Style 1 21" xfId="1341"/>
    <cellStyle name="Style 1 22" xfId="1342"/>
    <cellStyle name="Style 1 23" xfId="1343"/>
    <cellStyle name="Style 1 24" xfId="1344"/>
    <cellStyle name="Style 1 25" xfId="1345"/>
    <cellStyle name="Style 1 26" xfId="1346"/>
    <cellStyle name="Style 1 27" xfId="1347"/>
    <cellStyle name="Style 1 28" xfId="1348"/>
    <cellStyle name="Style 1 29" xfId="1349"/>
    <cellStyle name="Style 1 3" xfId="1350"/>
    <cellStyle name="Style 1 30" xfId="1351"/>
    <cellStyle name="Style 1 31" xfId="1352"/>
    <cellStyle name="Style 1 32" xfId="1353"/>
    <cellStyle name="Style 1 33" xfId="1354"/>
    <cellStyle name="Style 1 34" xfId="1355"/>
    <cellStyle name="Style 1 35" xfId="1356"/>
    <cellStyle name="Style 1 36" xfId="1357"/>
    <cellStyle name="Style 1 37" xfId="1358"/>
    <cellStyle name="Style 1 38" xfId="1359"/>
    <cellStyle name="Style 1 39" xfId="1360"/>
    <cellStyle name="Style 1 4" xfId="1361"/>
    <cellStyle name="Style 1 40" xfId="1362"/>
    <cellStyle name="Style 1 41" xfId="1363"/>
    <cellStyle name="Style 1 42" xfId="1364"/>
    <cellStyle name="Style 1 43" xfId="1365"/>
    <cellStyle name="Style 1 44" xfId="1366"/>
    <cellStyle name="Style 1 45" xfId="1367"/>
    <cellStyle name="Style 1 46" xfId="1368"/>
    <cellStyle name="Style 1 47" xfId="1369"/>
    <cellStyle name="Style 1 48" xfId="1370"/>
    <cellStyle name="Style 1 49" xfId="1371"/>
    <cellStyle name="Style 1 5" xfId="1372"/>
    <cellStyle name="Style 1 50" xfId="1373"/>
    <cellStyle name="Style 1 51" xfId="1374"/>
    <cellStyle name="Style 1 52" xfId="1375"/>
    <cellStyle name="Style 1 53" xfId="1376"/>
    <cellStyle name="Style 1 54" xfId="1377"/>
    <cellStyle name="Style 1 6" xfId="1378"/>
    <cellStyle name="Style 1 7" xfId="1379"/>
    <cellStyle name="Style 1 8" xfId="1380"/>
    <cellStyle name="Style 1 9" xfId="1381"/>
    <cellStyle name="Style 2" xfId="1382"/>
    <cellStyle name="Style 2 2" xfId="1383"/>
    <cellStyle name="Style 3" xfId="1384"/>
    <cellStyle name="Style 3 2" xfId="1385"/>
    <cellStyle name="Style 4" xfId="1386"/>
    <cellStyle name="Style 5" xfId="1387"/>
    <cellStyle name="Style 5 2" xfId="1388"/>
    <cellStyle name="Style 6" xfId="1389"/>
    <cellStyle name="Style 6 2" xfId="1390"/>
    <cellStyle name="Style 7" xfId="1391"/>
    <cellStyle name="Style 7 2" xfId="1392"/>
    <cellStyle name="Style 8" xfId="1393"/>
    <cellStyle name="Style 8 2" xfId="1394"/>
    <cellStyle name="Számítás" xfId="1395"/>
    <cellStyle name="Számítás 2" xfId="1396"/>
    <cellStyle name="Számítás 3" xfId="1397"/>
    <cellStyle name="Számítás 4" xfId="1398"/>
    <cellStyle name="Számítás_Segment Restate" xfId="1399"/>
    <cellStyle name="Title" xfId="1400"/>
    <cellStyle name="Title 2" xfId="1401"/>
    <cellStyle name="Title 3" xfId="1402"/>
    <cellStyle name="Total" xfId="1403"/>
    <cellStyle name="Total 2" xfId="1404"/>
    <cellStyle name="Total 2 2" xfId="1405"/>
    <cellStyle name="Total 2 3" xfId="1406"/>
    <cellStyle name="Total 2 4" xfId="1407"/>
    <cellStyle name="Total 2_Segment Restate" xfId="1408"/>
    <cellStyle name="Total 3" xfId="1409"/>
    <cellStyle name="Total 4" xfId="1410"/>
    <cellStyle name="Total 5" xfId="1411"/>
    <cellStyle name="Undefined" xfId="1412"/>
    <cellStyle name="Warning Text" xfId="1413"/>
    <cellStyle name="Warning Text 2" xfId="1414"/>
    <cellStyle name="Warning Text 3" xfId="1415"/>
  </cellStyles>
  <dxfs count="49">
    <dxf/>
    <dxf/>
    <dxf/>
    <dxf/>
    <dxf/>
    <dxf/>
    <dxf/>
    <dxf/>
    <dxf/>
    <dxf/>
    <dxf>
      <fill>
        <patternFill>
          <bgColor rgb="FFFF0000"/>
        </patternFill>
      </fill>
    </dxf>
    <dxf/>
    <dxf/>
    <dxf/>
    <dxf/>
    <dxf/>
    <dxf/>
    <dxf/>
    <dxf/>
    <dxf/>
    <dxf/>
    <dxf/>
    <dxf/>
    <dxf/>
    <dxf/>
    <dxf/>
    <dxf/>
    <dxf/>
    <dxf/>
    <dxf/>
    <dxf/>
    <dxf/>
    <dxf/>
    <dxf/>
    <dxf/>
    <dxf/>
    <dxf/>
    <dxf/>
    <dxf/>
    <dxf/>
    <dxf/>
    <dxf/>
    <dxf/>
    <dxf/>
    <dxf/>
    <dxf/>
    <dxf/>
    <dxf>
      <numFmt numFmtId="179" formatCode="_(&quot;-&quot;_);_(&quot;-&quot;_);_(\ &quot;-&quot;_);_(@_)"/>
      <border/>
    </dxf>
    <dxf>
      <numFmt numFmtId="180" formatCode="_(* &quot;-&quot;_);_(* &quot;-&quot;_);_(* &quot;-&quot;_);_(@_)"/>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externalLink" Target="externalLinks/externalLink8.xml" /><Relationship Id="rId46" Type="http://schemas.openxmlformats.org/officeDocument/2006/relationships/externalLink" Target="externalLinks/externalLink9.xml" /><Relationship Id="rId47" Type="http://schemas.openxmlformats.org/officeDocument/2006/relationships/externalLink" Target="externalLinks/externalLink10.xml" /><Relationship Id="rId48" Type="http://schemas.openxmlformats.org/officeDocument/2006/relationships/externalLink" Target="externalLinks/externalLink11.xml" /><Relationship Id="rId49" Type="http://schemas.openxmlformats.org/officeDocument/2006/relationships/externalLink" Target="externalLinks/externalLink12.xml" /><Relationship Id="rId50" Type="http://schemas.openxmlformats.org/officeDocument/2006/relationships/externalLink" Target="externalLinks/externalLink13.xml" /><Relationship Id="rId51" Type="http://schemas.openxmlformats.org/officeDocument/2006/relationships/externalLink" Target="externalLinks/externalLink14.xml" /><Relationship Id="rId52" Type="http://schemas.openxmlformats.org/officeDocument/2006/relationships/externalLink" Target="externalLinks/externalLink15.xml" /><Relationship Id="rId53" Type="http://schemas.openxmlformats.org/officeDocument/2006/relationships/externalLink" Target="externalLinks/externalLink16.xml" /><Relationship Id="rId54" Type="http://schemas.openxmlformats.org/officeDocument/2006/relationships/externalLink" Target="externalLinks/externalLink17.xml" /><Relationship Id="rId55" Type="http://schemas.openxmlformats.org/officeDocument/2006/relationships/externalLink" Target="externalLinks/externalLink18.xml" /><Relationship Id="rId56" Type="http://schemas.openxmlformats.org/officeDocument/2006/relationships/externalLink" Target="externalLinks/externalLink19.xml" /><Relationship Id="rId5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nv\MVNReporting\sapbpc\MVN%20reporting\2013.Q2\3.Reports\MB%20report\2013Q2%20RoERC%20calculation.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B_FY12_Actual1"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mmolier\AppData\Local\Microsoft\Windows\Temporary%20Internet%20Files\Content.Outlook\E75VZGMO\Mockup%202013Q4%20Ref%20Man.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08.%20Risk%20Reporting\2013Q3\Reports\Reference%20Manual\2013Q3_AEGON%20GRCC%20Reference%20Manual_RIP%20(11-26-13)%20no%20link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INP_CALCULATION%20DB1"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J:\Quarterly%20Flash%20reporting\2013.Q1\2.Model\2.2.Model\MVN%20Aggregation%20Model.xlsm"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rhea\ths_risk\08.%20Risk%20Reporting\2012Q2\Reports\Pages%20Created%20Outside%20of%20iWIRC\Sec%20Lending\Received%20Files\2012Q2%20Sec%20Lending%20Template%20-%20HU.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workroom.ds.global/nv/MVNReporting/sapbpc/MVN%20reporting/2013.Q3/1.Submission/C%202%201%20MVN%20reporting%20-%20Submission%20template%20Q3%202013.xlsx"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60%20RoC%20%20RoE%20calculations1"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2013\3M%202013\Distributed%20reports\Capital%20reports\60%20RoC%20&amp;%20RoE%20calculations%20741%20v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nv\MVNReporting\sapbpc\MVN%20reporting\2013.Q3\2.Model\2.2.Model\MVN%20Aggregation%20Model_2013.Q3.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RCC%20ECM\Round%204v3\Database%20&amp;%20Tools\Round%204%20Calcula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014\3M%202014\Financial%20Supplement\Q1%202014%20Financial%20supplement%2020140508%20moved%20sheet%20Capitalization%20Cont'd.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nv\MVNReporting\cuamericas\CU%20Submissions%20Library\HY%202013\MVN\C%202%201%20MVN%20reporting%20-%20Submission%20template%20Q2%202013%20CAD%20-%20FINAL%207.19.13.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B_HY111_FY11designV6.081"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nv\MVNReporting\sapbpc\MVN%20reporting\Final%20documents%20per%20run\2013.Q1\MVN%20Aggregation%20Model_2013.Q1.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nv\MVNReporting\sapbpc\MVN%20reporting\2013.Q1\2.Model\2.2.Model\MVN%20Aggregation%20Model_2013.Q1.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Reporting%20runs\2014\9M%202014\Financial%20Supplement\Q3%202014%20Financial%20supplement%2020141110.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Corporate\Group%20Risk\Sensitivities%20Tool\2013Q2%20-%20Master%20Sensitivities%20Fil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umentation "/>
      <sheetName val="YTD RoERC"/>
      <sheetName val="1Q13 RoERC"/>
      <sheetName val="2Q13 RoERC"/>
      <sheetName val="Forecast"/>
      <sheetName val="SB Slides"/>
      <sheetName val="FY2012"/>
      <sheetName val="1Q MCVNB"/>
      <sheetName val="2013Q2 RoERC calculation"/>
    </sheetNames>
    <definedNames>
      <definedName name="start"/>
      <definedName name="startEFC"/>
      <definedName name="startERC"/>
    </defined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EVDRE_DATACACHE"/>
      <sheetName val="Versions_control"/>
      <sheetName val="Data"/>
      <sheetName val="CorMtrx2012"/>
      <sheetName val="CalcCU2012"/>
      <sheetName val="CalcRegion2012"/>
      <sheetName val="Expansionentities"/>
      <sheetName val="Groups"/>
      <sheetName val="Ownership"/>
      <sheetName val="MR1PC1"/>
    </sheetNames>
    <sheetDataSet>
      <sheetData sheetId="7">
        <row r="1">
          <cell r="B1" t="str">
            <v>no</v>
          </cell>
        </row>
      </sheetData>
      <sheetData sheetId="8">
        <row r="1">
          <cell r="B1" t="str">
            <v>no</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itle"/>
      <sheetName val="Executive Summary"/>
      <sheetName val="TOC - Compliance"/>
      <sheetName val="Compliance - Highlights"/>
      <sheetName val="CNLP Group Violations-Warnings"/>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Exhibit"/>
      <sheetName val="Liquidity Compliance"/>
      <sheetName val="ERC Breakout"/>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TOC - Exposure Details"/>
      <sheetName val="Portfolio Composition"/>
      <sheetName val="Composition by Asset Class"/>
      <sheetName val="Top 20 CNLP Exposures"/>
      <sheetName val="Top 20 Derivative Exposure"/>
      <sheetName val="Top Sovereign Exposures"/>
      <sheetName val="Deriv Replacement Risk"/>
      <sheetName val="Equity Holdings"/>
      <sheetName val="Survival Contingent Exposure"/>
      <sheetName val="Life Contingent Exposure"/>
      <sheetName val="Surrender Rights"/>
      <sheetName val="Breakdown Losse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itle"/>
      <sheetName val="Executive Summary"/>
      <sheetName val="TOC - Compliance"/>
      <sheetName val="Compliance - Highlights"/>
      <sheetName val="CNLP Group Violations-Warning"/>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Compliance"/>
      <sheetName val="Liquidity Compliance"/>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Breakdown Losses"/>
      <sheetName val="TOC - Exposure Details"/>
      <sheetName val="Portfolio Composition"/>
      <sheetName val="Composition by Asset Class"/>
      <sheetName val="Top 20 CNLP Exposures"/>
      <sheetName val="Top Sovereign Exposures"/>
      <sheetName val="Deriv Replacement Risk"/>
      <sheetName val="Equity Holdings"/>
      <sheetName val="Survival Contingent Exposure"/>
      <sheetName val="Life Contingent Exposure"/>
      <sheetName val="Surrender Rights"/>
    </sheetNames>
    <sheetDataSet>
      <sheetData sheetId="6">
        <row r="2">
          <cell r="A2" t="str">
            <v>Policy Compliance - Country Unit Warnings</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VDRE_DATACACHE"/>
      <sheetName val="After tax gross ERC"/>
      <sheetName val="CorrelMatrix"/>
      <sheetName val="CorMatrix_by_CU"/>
      <sheetName val="CorMatrix_by_CU_SII"/>
      <sheetName val="MR1PC1"/>
      <sheetName val="MR1"/>
      <sheetName val="Remarks Log"/>
      <sheetName val="INP_CALCULATION DB1"/>
    </sheetNames>
    <sheetDataSet>
      <sheetData sheetId="2">
        <row r="48">
          <cell r="R48">
            <v>1</v>
          </cell>
          <cell r="S48">
            <v>0.75</v>
          </cell>
          <cell r="T48">
            <v>0.5</v>
          </cell>
          <cell r="U48">
            <v>0.8</v>
          </cell>
          <cell r="V48">
            <v>0.8</v>
          </cell>
          <cell r="W48">
            <v>0.5</v>
          </cell>
          <cell r="X48">
            <v>0</v>
          </cell>
          <cell r="Y48">
            <v>0</v>
          </cell>
          <cell r="Z48">
            <v>0.8</v>
          </cell>
          <cell r="AA48">
            <v>0.25</v>
          </cell>
          <cell r="AB48">
            <v>0</v>
          </cell>
          <cell r="AC48">
            <v>0.6</v>
          </cell>
          <cell r="AD48">
            <v>0</v>
          </cell>
          <cell r="AE48">
            <v>0.6</v>
          </cell>
          <cell r="AF48">
            <v>0</v>
          </cell>
          <cell r="AG48">
            <v>0.6</v>
          </cell>
          <cell r="AH48">
            <v>0</v>
          </cell>
          <cell r="AI48">
            <v>0.4</v>
          </cell>
          <cell r="AJ48">
            <v>0</v>
          </cell>
          <cell r="AK48">
            <v>0.4</v>
          </cell>
        </row>
        <row r="49">
          <cell r="R49">
            <v>0.75</v>
          </cell>
          <cell r="S49">
            <v>1</v>
          </cell>
          <cell r="T49">
            <v>0.5</v>
          </cell>
          <cell r="U49">
            <v>0.8</v>
          </cell>
          <cell r="V49">
            <v>0.8</v>
          </cell>
          <cell r="W49">
            <v>0.5</v>
          </cell>
          <cell r="X49">
            <v>0</v>
          </cell>
          <cell r="Y49">
            <v>0</v>
          </cell>
          <cell r="Z49">
            <v>0.8</v>
          </cell>
          <cell r="AA49">
            <v>0.25</v>
          </cell>
          <cell r="AB49">
            <v>0</v>
          </cell>
          <cell r="AC49">
            <v>0.6</v>
          </cell>
          <cell r="AD49">
            <v>0</v>
          </cell>
          <cell r="AE49">
            <v>0.6</v>
          </cell>
          <cell r="AF49">
            <v>0</v>
          </cell>
          <cell r="AG49">
            <v>0.6</v>
          </cell>
          <cell r="AH49">
            <v>0</v>
          </cell>
          <cell r="AI49">
            <v>0.4</v>
          </cell>
          <cell r="AJ49">
            <v>0</v>
          </cell>
          <cell r="AK49">
            <v>0.4</v>
          </cell>
        </row>
        <row r="50">
          <cell r="R50">
            <v>0.5</v>
          </cell>
          <cell r="S50">
            <v>0.5</v>
          </cell>
          <cell r="T50">
            <v>1</v>
          </cell>
          <cell r="U50">
            <v>0.4</v>
          </cell>
          <cell r="V50">
            <v>0.6</v>
          </cell>
          <cell r="W50">
            <v>0.4</v>
          </cell>
          <cell r="X50">
            <v>0</v>
          </cell>
          <cell r="Y50">
            <v>0</v>
          </cell>
          <cell r="Z50">
            <v>0.4</v>
          </cell>
          <cell r="AA50">
            <v>0.25</v>
          </cell>
          <cell r="AB50">
            <v>0</v>
          </cell>
          <cell r="AC50">
            <v>0.2</v>
          </cell>
          <cell r="AD50">
            <v>0</v>
          </cell>
          <cell r="AE50">
            <v>0.2</v>
          </cell>
          <cell r="AF50">
            <v>0</v>
          </cell>
          <cell r="AG50">
            <v>0.4</v>
          </cell>
          <cell r="AH50">
            <v>0</v>
          </cell>
          <cell r="AI50">
            <v>0.2</v>
          </cell>
          <cell r="AJ50">
            <v>0</v>
          </cell>
          <cell r="AK50">
            <v>0.2</v>
          </cell>
        </row>
        <row r="51">
          <cell r="R51">
            <v>0.8</v>
          </cell>
          <cell r="S51">
            <v>0.8</v>
          </cell>
          <cell r="T51">
            <v>0.4</v>
          </cell>
          <cell r="U51">
            <v>1</v>
          </cell>
          <cell r="V51">
            <v>0.6</v>
          </cell>
          <cell r="W51">
            <v>0.6</v>
          </cell>
          <cell r="X51">
            <v>0</v>
          </cell>
          <cell r="Y51">
            <v>0</v>
          </cell>
          <cell r="Z51">
            <v>0.6</v>
          </cell>
          <cell r="AA51">
            <v>0.6</v>
          </cell>
          <cell r="AB51">
            <v>0.2</v>
          </cell>
          <cell r="AC51">
            <v>0.8</v>
          </cell>
          <cell r="AD51">
            <v>0.2</v>
          </cell>
          <cell r="AE51">
            <v>0.8</v>
          </cell>
          <cell r="AF51">
            <v>0</v>
          </cell>
          <cell r="AG51">
            <v>0.6</v>
          </cell>
          <cell r="AH51">
            <v>0.2</v>
          </cell>
          <cell r="AI51">
            <v>0.4</v>
          </cell>
          <cell r="AJ51">
            <v>0.2</v>
          </cell>
          <cell r="AK51">
            <v>0.4</v>
          </cell>
        </row>
        <row r="52">
          <cell r="R52">
            <v>0.8</v>
          </cell>
          <cell r="S52">
            <v>0.8</v>
          </cell>
          <cell r="T52">
            <v>0.6</v>
          </cell>
          <cell r="U52">
            <v>0.6</v>
          </cell>
          <cell r="V52">
            <v>1</v>
          </cell>
          <cell r="W52">
            <v>0.8</v>
          </cell>
          <cell r="X52">
            <v>0.4</v>
          </cell>
          <cell r="Y52">
            <v>0.4</v>
          </cell>
          <cell r="Z52">
            <v>1</v>
          </cell>
          <cell r="AA52">
            <v>0.6</v>
          </cell>
          <cell r="AB52">
            <v>0</v>
          </cell>
          <cell r="AC52">
            <v>0.8</v>
          </cell>
          <cell r="AD52">
            <v>0</v>
          </cell>
          <cell r="AE52">
            <v>0.8</v>
          </cell>
          <cell r="AF52">
            <v>0</v>
          </cell>
          <cell r="AG52">
            <v>0.6</v>
          </cell>
          <cell r="AH52">
            <v>0</v>
          </cell>
          <cell r="AI52">
            <v>0.4</v>
          </cell>
          <cell r="AJ52">
            <v>0</v>
          </cell>
          <cell r="AK52">
            <v>0.4</v>
          </cell>
        </row>
        <row r="53">
          <cell r="R53">
            <v>0.5</v>
          </cell>
          <cell r="S53">
            <v>0.5</v>
          </cell>
          <cell r="T53">
            <v>0.4</v>
          </cell>
          <cell r="U53">
            <v>0.6</v>
          </cell>
          <cell r="V53">
            <v>0.8</v>
          </cell>
          <cell r="W53">
            <v>1</v>
          </cell>
          <cell r="X53">
            <v>0</v>
          </cell>
          <cell r="Y53">
            <v>0</v>
          </cell>
          <cell r="Z53">
            <v>0.6</v>
          </cell>
          <cell r="AA53">
            <v>0.25</v>
          </cell>
          <cell r="AB53">
            <v>0</v>
          </cell>
          <cell r="AC53">
            <v>0.2</v>
          </cell>
          <cell r="AD53">
            <v>0</v>
          </cell>
          <cell r="AE53">
            <v>0.2</v>
          </cell>
          <cell r="AF53">
            <v>0</v>
          </cell>
          <cell r="AG53">
            <v>0</v>
          </cell>
          <cell r="AH53">
            <v>0</v>
          </cell>
          <cell r="AI53">
            <v>0</v>
          </cell>
          <cell r="AJ53">
            <v>0</v>
          </cell>
          <cell r="AK53">
            <v>0</v>
          </cell>
        </row>
        <row r="54">
          <cell r="R54">
            <v>0</v>
          </cell>
          <cell r="S54">
            <v>0</v>
          </cell>
          <cell r="T54">
            <v>0</v>
          </cell>
          <cell r="U54">
            <v>0</v>
          </cell>
          <cell r="V54">
            <v>0.4</v>
          </cell>
          <cell r="W54">
            <v>0</v>
          </cell>
          <cell r="X54">
            <v>1</v>
          </cell>
          <cell r="Y54">
            <v>0</v>
          </cell>
          <cell r="Z54">
            <v>0.6</v>
          </cell>
          <cell r="AA54">
            <v>0</v>
          </cell>
          <cell r="AB54">
            <v>0</v>
          </cell>
          <cell r="AC54">
            <v>0</v>
          </cell>
          <cell r="AD54">
            <v>0</v>
          </cell>
          <cell r="AE54">
            <v>0</v>
          </cell>
          <cell r="AF54">
            <v>0</v>
          </cell>
          <cell r="AG54">
            <v>0</v>
          </cell>
          <cell r="AH54">
            <v>0</v>
          </cell>
          <cell r="AI54">
            <v>0</v>
          </cell>
          <cell r="AJ54">
            <v>0</v>
          </cell>
          <cell r="AK54">
            <v>0</v>
          </cell>
        </row>
        <row r="55">
          <cell r="R55">
            <v>0</v>
          </cell>
          <cell r="S55">
            <v>0</v>
          </cell>
          <cell r="T55">
            <v>0</v>
          </cell>
          <cell r="U55">
            <v>0</v>
          </cell>
          <cell r="V55">
            <v>0.4</v>
          </cell>
          <cell r="W55">
            <v>0</v>
          </cell>
          <cell r="X55">
            <v>0</v>
          </cell>
          <cell r="Y55">
            <v>1</v>
          </cell>
          <cell r="Z55">
            <v>0.6</v>
          </cell>
          <cell r="AA55">
            <v>0</v>
          </cell>
          <cell r="AB55">
            <v>0</v>
          </cell>
          <cell r="AC55">
            <v>0</v>
          </cell>
          <cell r="AD55">
            <v>0</v>
          </cell>
          <cell r="AE55">
            <v>0</v>
          </cell>
          <cell r="AF55">
            <v>0</v>
          </cell>
          <cell r="AG55">
            <v>0</v>
          </cell>
          <cell r="AH55">
            <v>0</v>
          </cell>
          <cell r="AI55">
            <v>0</v>
          </cell>
          <cell r="AJ55">
            <v>0</v>
          </cell>
          <cell r="AK55">
            <v>0</v>
          </cell>
        </row>
        <row r="56">
          <cell r="R56">
            <v>0.8</v>
          </cell>
          <cell r="S56">
            <v>0.8</v>
          </cell>
          <cell r="T56">
            <v>0.4</v>
          </cell>
          <cell r="U56">
            <v>0.6</v>
          </cell>
          <cell r="V56">
            <v>1</v>
          </cell>
          <cell r="W56">
            <v>0.6</v>
          </cell>
          <cell r="X56">
            <v>0.6</v>
          </cell>
          <cell r="Y56">
            <v>0.6</v>
          </cell>
          <cell r="Z56">
            <v>1</v>
          </cell>
          <cell r="AA56">
            <v>0.6</v>
          </cell>
          <cell r="AB56">
            <v>0</v>
          </cell>
          <cell r="AC56">
            <v>0.6</v>
          </cell>
          <cell r="AD56">
            <v>0</v>
          </cell>
          <cell r="AE56">
            <v>0.6</v>
          </cell>
          <cell r="AF56">
            <v>0</v>
          </cell>
          <cell r="AG56">
            <v>0</v>
          </cell>
          <cell r="AH56">
            <v>0</v>
          </cell>
          <cell r="AI56">
            <v>0.2</v>
          </cell>
          <cell r="AJ56">
            <v>0</v>
          </cell>
          <cell r="AK56">
            <v>0.2</v>
          </cell>
        </row>
        <row r="57">
          <cell r="R57">
            <v>0.25</v>
          </cell>
          <cell r="S57">
            <v>0.25</v>
          </cell>
          <cell r="T57">
            <v>0.25</v>
          </cell>
          <cell r="U57">
            <v>0.6</v>
          </cell>
          <cell r="V57">
            <v>0.6</v>
          </cell>
          <cell r="W57">
            <v>0.25</v>
          </cell>
          <cell r="X57">
            <v>0</v>
          </cell>
          <cell r="Y57">
            <v>0</v>
          </cell>
          <cell r="Z57">
            <v>0.6</v>
          </cell>
          <cell r="AA57">
            <v>1</v>
          </cell>
          <cell r="AB57">
            <v>0</v>
          </cell>
          <cell r="AC57">
            <v>0</v>
          </cell>
          <cell r="AD57">
            <v>0</v>
          </cell>
          <cell r="AE57">
            <v>0</v>
          </cell>
          <cell r="AF57">
            <v>0</v>
          </cell>
          <cell r="AG57">
            <v>0</v>
          </cell>
          <cell r="AH57">
            <v>0</v>
          </cell>
          <cell r="AI57">
            <v>0.2</v>
          </cell>
          <cell r="AJ57">
            <v>0</v>
          </cell>
          <cell r="AK57">
            <v>0.2</v>
          </cell>
        </row>
        <row r="58">
          <cell r="R58">
            <v>0</v>
          </cell>
          <cell r="S58">
            <v>0</v>
          </cell>
          <cell r="T58">
            <v>0</v>
          </cell>
          <cell r="U58">
            <v>0.2</v>
          </cell>
          <cell r="V58">
            <v>0</v>
          </cell>
          <cell r="W58">
            <v>0</v>
          </cell>
          <cell r="X58">
            <v>0</v>
          </cell>
          <cell r="Y58">
            <v>0</v>
          </cell>
          <cell r="Z58">
            <v>0</v>
          </cell>
          <cell r="AA58">
            <v>0</v>
          </cell>
          <cell r="AB58">
            <v>1</v>
          </cell>
          <cell r="AC58">
            <v>0</v>
          </cell>
          <cell r="AD58">
            <v>0.4</v>
          </cell>
          <cell r="AE58">
            <v>0</v>
          </cell>
          <cell r="AF58">
            <v>0</v>
          </cell>
          <cell r="AG58">
            <v>0</v>
          </cell>
          <cell r="AH58">
            <v>0.2</v>
          </cell>
          <cell r="AI58">
            <v>0</v>
          </cell>
          <cell r="AJ58">
            <v>0.4</v>
          </cell>
          <cell r="AK58">
            <v>0</v>
          </cell>
        </row>
        <row r="59">
          <cell r="R59">
            <v>0.6</v>
          </cell>
          <cell r="S59">
            <v>0.6</v>
          </cell>
          <cell r="T59">
            <v>0.2</v>
          </cell>
          <cell r="U59">
            <v>0.8</v>
          </cell>
          <cell r="V59">
            <v>0.8</v>
          </cell>
          <cell r="W59">
            <v>0.2</v>
          </cell>
          <cell r="X59">
            <v>0</v>
          </cell>
          <cell r="Y59">
            <v>0</v>
          </cell>
          <cell r="Z59">
            <v>0.6</v>
          </cell>
          <cell r="AA59">
            <v>0</v>
          </cell>
          <cell r="AB59">
            <v>0</v>
          </cell>
          <cell r="AC59">
            <v>1</v>
          </cell>
          <cell r="AD59">
            <v>0</v>
          </cell>
          <cell r="AE59">
            <v>0.8</v>
          </cell>
          <cell r="AF59">
            <v>0</v>
          </cell>
          <cell r="AG59">
            <v>0</v>
          </cell>
          <cell r="AH59">
            <v>0</v>
          </cell>
          <cell r="AI59">
            <v>0.2</v>
          </cell>
          <cell r="AJ59">
            <v>0</v>
          </cell>
          <cell r="AK59">
            <v>0.2</v>
          </cell>
        </row>
        <row r="60">
          <cell r="R60">
            <v>0</v>
          </cell>
          <cell r="S60">
            <v>0</v>
          </cell>
          <cell r="T60">
            <v>0</v>
          </cell>
          <cell r="U60">
            <v>0.2</v>
          </cell>
          <cell r="V60">
            <v>0</v>
          </cell>
          <cell r="W60">
            <v>0</v>
          </cell>
          <cell r="X60">
            <v>0</v>
          </cell>
          <cell r="Y60">
            <v>0</v>
          </cell>
          <cell r="Z60">
            <v>0</v>
          </cell>
          <cell r="AA60">
            <v>0</v>
          </cell>
          <cell r="AB60">
            <v>0.4</v>
          </cell>
          <cell r="AC60">
            <v>0</v>
          </cell>
          <cell r="AD60">
            <v>1</v>
          </cell>
          <cell r="AE60">
            <v>0</v>
          </cell>
          <cell r="AF60">
            <v>0</v>
          </cell>
          <cell r="AG60">
            <v>0</v>
          </cell>
          <cell r="AH60">
            <v>0.2</v>
          </cell>
          <cell r="AI60">
            <v>0</v>
          </cell>
          <cell r="AJ60">
            <v>0.4</v>
          </cell>
          <cell r="AK60">
            <v>0</v>
          </cell>
        </row>
        <row r="61">
          <cell r="R61">
            <v>0.6</v>
          </cell>
          <cell r="S61">
            <v>0.6</v>
          </cell>
          <cell r="T61">
            <v>0.2</v>
          </cell>
          <cell r="U61">
            <v>0.8</v>
          </cell>
          <cell r="V61">
            <v>0.8</v>
          </cell>
          <cell r="W61">
            <v>0.2</v>
          </cell>
          <cell r="X61">
            <v>0</v>
          </cell>
          <cell r="Y61">
            <v>0</v>
          </cell>
          <cell r="Z61">
            <v>0.6</v>
          </cell>
          <cell r="AA61">
            <v>0</v>
          </cell>
          <cell r="AB61">
            <v>0</v>
          </cell>
          <cell r="AC61">
            <v>0.8</v>
          </cell>
          <cell r="AD61">
            <v>0</v>
          </cell>
          <cell r="AE61">
            <v>1</v>
          </cell>
          <cell r="AF61">
            <v>0</v>
          </cell>
          <cell r="AG61">
            <v>0</v>
          </cell>
          <cell r="AH61">
            <v>0</v>
          </cell>
          <cell r="AI61">
            <v>0.2</v>
          </cell>
          <cell r="AJ61">
            <v>0</v>
          </cell>
          <cell r="AK61">
            <v>0.2</v>
          </cell>
        </row>
        <row r="62">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1</v>
          </cell>
          <cell r="AG62">
            <v>0</v>
          </cell>
          <cell r="AH62">
            <v>0</v>
          </cell>
          <cell r="AI62">
            <v>0</v>
          </cell>
          <cell r="AJ62">
            <v>0.4</v>
          </cell>
          <cell r="AK62">
            <v>0</v>
          </cell>
        </row>
        <row r="63">
          <cell r="R63">
            <v>0.6</v>
          </cell>
          <cell r="S63">
            <v>0.6</v>
          </cell>
          <cell r="T63">
            <v>0.4</v>
          </cell>
          <cell r="U63">
            <v>0.6</v>
          </cell>
          <cell r="V63">
            <v>0.6</v>
          </cell>
          <cell r="W63">
            <v>0</v>
          </cell>
          <cell r="X63">
            <v>0</v>
          </cell>
          <cell r="Y63">
            <v>0</v>
          </cell>
          <cell r="Z63">
            <v>0</v>
          </cell>
          <cell r="AA63">
            <v>0</v>
          </cell>
          <cell r="AB63">
            <v>0</v>
          </cell>
          <cell r="AC63">
            <v>0</v>
          </cell>
          <cell r="AD63">
            <v>0</v>
          </cell>
          <cell r="AE63">
            <v>0</v>
          </cell>
          <cell r="AF63">
            <v>0</v>
          </cell>
          <cell r="AG63">
            <v>1</v>
          </cell>
          <cell r="AH63">
            <v>0</v>
          </cell>
          <cell r="AI63">
            <v>0</v>
          </cell>
          <cell r="AJ63">
            <v>0</v>
          </cell>
          <cell r="AK63">
            <v>0.8</v>
          </cell>
        </row>
        <row r="64">
          <cell r="R64">
            <v>0</v>
          </cell>
          <cell r="S64">
            <v>0</v>
          </cell>
          <cell r="T64">
            <v>0</v>
          </cell>
          <cell r="U64">
            <v>0.2</v>
          </cell>
          <cell r="V64">
            <v>0</v>
          </cell>
          <cell r="W64">
            <v>0</v>
          </cell>
          <cell r="X64">
            <v>0</v>
          </cell>
          <cell r="Y64">
            <v>0</v>
          </cell>
          <cell r="Z64">
            <v>0</v>
          </cell>
          <cell r="AA64">
            <v>0</v>
          </cell>
          <cell r="AB64">
            <v>0.2</v>
          </cell>
          <cell r="AC64">
            <v>0</v>
          </cell>
          <cell r="AD64">
            <v>0.2</v>
          </cell>
          <cell r="AE64">
            <v>0</v>
          </cell>
          <cell r="AF64">
            <v>0</v>
          </cell>
          <cell r="AG64">
            <v>0</v>
          </cell>
          <cell r="AH64">
            <v>1</v>
          </cell>
          <cell r="AI64">
            <v>0</v>
          </cell>
          <cell r="AJ64">
            <v>0.4</v>
          </cell>
          <cell r="AK64">
            <v>0</v>
          </cell>
        </row>
        <row r="65">
          <cell r="R65">
            <v>0.4</v>
          </cell>
          <cell r="S65">
            <v>0.4</v>
          </cell>
          <cell r="T65">
            <v>0.2</v>
          </cell>
          <cell r="U65">
            <v>0.4</v>
          </cell>
          <cell r="V65">
            <v>0.4</v>
          </cell>
          <cell r="W65">
            <v>0</v>
          </cell>
          <cell r="X65">
            <v>0</v>
          </cell>
          <cell r="Y65">
            <v>0</v>
          </cell>
          <cell r="Z65">
            <v>0.2</v>
          </cell>
          <cell r="AA65">
            <v>0.2</v>
          </cell>
          <cell r="AB65">
            <v>0</v>
          </cell>
          <cell r="AC65">
            <v>0.2</v>
          </cell>
          <cell r="AD65">
            <v>0</v>
          </cell>
          <cell r="AE65">
            <v>0.2</v>
          </cell>
          <cell r="AF65">
            <v>0</v>
          </cell>
          <cell r="AG65">
            <v>0</v>
          </cell>
          <cell r="AH65">
            <v>0</v>
          </cell>
          <cell r="AI65">
            <v>1</v>
          </cell>
          <cell r="AJ65">
            <v>0</v>
          </cell>
          <cell r="AK65">
            <v>0.2</v>
          </cell>
        </row>
        <row r="66">
          <cell r="R66">
            <v>0</v>
          </cell>
          <cell r="S66">
            <v>0</v>
          </cell>
          <cell r="T66">
            <v>0</v>
          </cell>
          <cell r="U66">
            <v>0.2</v>
          </cell>
          <cell r="V66">
            <v>0</v>
          </cell>
          <cell r="W66">
            <v>0</v>
          </cell>
          <cell r="X66">
            <v>0</v>
          </cell>
          <cell r="Y66">
            <v>0</v>
          </cell>
          <cell r="Z66">
            <v>0</v>
          </cell>
          <cell r="AA66">
            <v>0</v>
          </cell>
          <cell r="AB66">
            <v>0.4</v>
          </cell>
          <cell r="AC66">
            <v>0</v>
          </cell>
          <cell r="AD66">
            <v>0.4</v>
          </cell>
          <cell r="AE66">
            <v>0</v>
          </cell>
          <cell r="AF66">
            <v>0.4</v>
          </cell>
          <cell r="AG66">
            <v>0</v>
          </cell>
          <cell r="AH66">
            <v>0.4</v>
          </cell>
          <cell r="AI66">
            <v>0</v>
          </cell>
          <cell r="AJ66">
            <v>1</v>
          </cell>
          <cell r="AK66">
            <v>0</v>
          </cell>
        </row>
        <row r="67">
          <cell r="R67">
            <v>0.4</v>
          </cell>
          <cell r="S67">
            <v>0.4</v>
          </cell>
          <cell r="T67">
            <v>0.2</v>
          </cell>
          <cell r="U67">
            <v>0.4</v>
          </cell>
          <cell r="V67">
            <v>0.4</v>
          </cell>
          <cell r="W67">
            <v>0</v>
          </cell>
          <cell r="X67">
            <v>0</v>
          </cell>
          <cell r="Y67">
            <v>0</v>
          </cell>
          <cell r="Z67">
            <v>0.2</v>
          </cell>
          <cell r="AA67">
            <v>0.2</v>
          </cell>
          <cell r="AB67">
            <v>0</v>
          </cell>
          <cell r="AC67">
            <v>0.2</v>
          </cell>
          <cell r="AD67">
            <v>0</v>
          </cell>
          <cell r="AE67">
            <v>0.2</v>
          </cell>
          <cell r="AF67">
            <v>0</v>
          </cell>
          <cell r="AG67">
            <v>0.8</v>
          </cell>
          <cell r="AH67">
            <v>0</v>
          </cell>
          <cell r="AI67">
            <v>0.2</v>
          </cell>
          <cell r="AJ67">
            <v>0</v>
          </cell>
          <cell r="AK67">
            <v>1</v>
          </cell>
        </row>
        <row r="87">
          <cell r="R87">
            <v>1</v>
          </cell>
          <cell r="S87">
            <v>0.75</v>
          </cell>
          <cell r="T87">
            <v>0.5</v>
          </cell>
          <cell r="U87">
            <v>0.8</v>
          </cell>
          <cell r="V87">
            <v>0.8</v>
          </cell>
          <cell r="W87">
            <v>0.5</v>
          </cell>
          <cell r="X87">
            <v>0</v>
          </cell>
          <cell r="Y87">
            <v>0</v>
          </cell>
          <cell r="Z87">
            <v>0.8</v>
          </cell>
          <cell r="AA87">
            <v>0.25</v>
          </cell>
          <cell r="AB87">
            <v>0</v>
          </cell>
          <cell r="AC87">
            <v>0.6</v>
          </cell>
          <cell r="AD87">
            <v>0</v>
          </cell>
          <cell r="AE87">
            <v>0.6</v>
          </cell>
          <cell r="AF87">
            <v>0</v>
          </cell>
          <cell r="AG87">
            <v>0.6</v>
          </cell>
          <cell r="AH87">
            <v>0</v>
          </cell>
          <cell r="AI87">
            <v>0.4</v>
          </cell>
          <cell r="AJ87">
            <v>0</v>
          </cell>
        </row>
        <row r="88">
          <cell r="R88">
            <v>0.75</v>
          </cell>
          <cell r="S88">
            <v>1</v>
          </cell>
          <cell r="T88">
            <v>0.5</v>
          </cell>
          <cell r="U88">
            <v>0.8</v>
          </cell>
          <cell r="V88">
            <v>0.8</v>
          </cell>
          <cell r="W88">
            <v>0.5</v>
          </cell>
          <cell r="X88">
            <v>0</v>
          </cell>
          <cell r="Y88">
            <v>0</v>
          </cell>
          <cell r="Z88">
            <v>0.8</v>
          </cell>
          <cell r="AA88">
            <v>0.25</v>
          </cell>
          <cell r="AB88">
            <v>0</v>
          </cell>
          <cell r="AC88">
            <v>0.6</v>
          </cell>
          <cell r="AD88">
            <v>0</v>
          </cell>
          <cell r="AE88">
            <v>0.6</v>
          </cell>
          <cell r="AF88">
            <v>0</v>
          </cell>
          <cell r="AG88">
            <v>0.6</v>
          </cell>
          <cell r="AH88">
            <v>0</v>
          </cell>
          <cell r="AI88">
            <v>0.4</v>
          </cell>
          <cell r="AJ88">
            <v>0</v>
          </cell>
        </row>
        <row r="89">
          <cell r="R89">
            <v>0.5</v>
          </cell>
          <cell r="S89">
            <v>0.5</v>
          </cell>
          <cell r="T89">
            <v>1</v>
          </cell>
          <cell r="U89">
            <v>0.4</v>
          </cell>
          <cell r="V89">
            <v>0.6</v>
          </cell>
          <cell r="W89">
            <v>0.4</v>
          </cell>
          <cell r="X89">
            <v>0</v>
          </cell>
          <cell r="Y89">
            <v>0</v>
          </cell>
          <cell r="Z89">
            <v>0.4</v>
          </cell>
          <cell r="AA89">
            <v>0.25</v>
          </cell>
          <cell r="AB89">
            <v>0</v>
          </cell>
          <cell r="AC89">
            <v>0.2</v>
          </cell>
          <cell r="AD89">
            <v>0</v>
          </cell>
          <cell r="AE89">
            <v>0.2</v>
          </cell>
          <cell r="AF89">
            <v>0</v>
          </cell>
          <cell r="AG89">
            <v>0.4</v>
          </cell>
          <cell r="AH89">
            <v>0</v>
          </cell>
          <cell r="AI89">
            <v>0.2</v>
          </cell>
          <cell r="AJ89">
            <v>0</v>
          </cell>
        </row>
        <row r="90">
          <cell r="R90">
            <v>0.8</v>
          </cell>
          <cell r="S90">
            <v>0.8</v>
          </cell>
          <cell r="T90">
            <v>0.4</v>
          </cell>
          <cell r="U90">
            <v>1</v>
          </cell>
          <cell r="V90">
            <v>0.6</v>
          </cell>
          <cell r="W90">
            <v>0.6</v>
          </cell>
          <cell r="X90">
            <v>0</v>
          </cell>
          <cell r="Y90">
            <v>0</v>
          </cell>
          <cell r="Z90">
            <v>0.6</v>
          </cell>
          <cell r="AA90">
            <v>0.6</v>
          </cell>
          <cell r="AB90">
            <v>0.2</v>
          </cell>
          <cell r="AC90">
            <v>0.8</v>
          </cell>
          <cell r="AD90">
            <v>0.2</v>
          </cell>
          <cell r="AE90">
            <v>0.8</v>
          </cell>
          <cell r="AF90">
            <v>0</v>
          </cell>
          <cell r="AG90">
            <v>0.6</v>
          </cell>
          <cell r="AH90">
            <v>0.2</v>
          </cell>
          <cell r="AI90">
            <v>0.4</v>
          </cell>
          <cell r="AJ90">
            <v>0.2</v>
          </cell>
        </row>
        <row r="91">
          <cell r="R91">
            <v>0.8</v>
          </cell>
          <cell r="S91">
            <v>0.8</v>
          </cell>
          <cell r="T91">
            <v>0.6</v>
          </cell>
          <cell r="U91">
            <v>0.6</v>
          </cell>
          <cell r="V91">
            <v>1</v>
          </cell>
          <cell r="W91">
            <v>0.8</v>
          </cell>
          <cell r="X91">
            <v>0.4</v>
          </cell>
          <cell r="Y91">
            <v>0.4</v>
          </cell>
          <cell r="Z91">
            <v>1</v>
          </cell>
          <cell r="AA91">
            <v>0.6</v>
          </cell>
          <cell r="AB91">
            <v>0</v>
          </cell>
          <cell r="AC91">
            <v>0.8</v>
          </cell>
          <cell r="AD91">
            <v>0</v>
          </cell>
          <cell r="AE91">
            <v>0.8</v>
          </cell>
          <cell r="AF91">
            <v>0</v>
          </cell>
          <cell r="AG91">
            <v>0.6</v>
          </cell>
          <cell r="AH91">
            <v>0</v>
          </cell>
          <cell r="AI91">
            <v>0.4</v>
          </cell>
          <cell r="AJ91">
            <v>0</v>
          </cell>
        </row>
        <row r="92">
          <cell r="R92">
            <v>0.5</v>
          </cell>
          <cell r="S92">
            <v>0.5</v>
          </cell>
          <cell r="T92">
            <v>0.4</v>
          </cell>
          <cell r="U92">
            <v>0.6</v>
          </cell>
          <cell r="V92">
            <v>0.8</v>
          </cell>
          <cell r="W92">
            <v>1</v>
          </cell>
          <cell r="X92">
            <v>0</v>
          </cell>
          <cell r="Y92">
            <v>0</v>
          </cell>
          <cell r="Z92">
            <v>0.6</v>
          </cell>
          <cell r="AA92">
            <v>0.25</v>
          </cell>
          <cell r="AB92">
            <v>0</v>
          </cell>
          <cell r="AC92">
            <v>0.2</v>
          </cell>
          <cell r="AD92">
            <v>0</v>
          </cell>
          <cell r="AE92">
            <v>0.2</v>
          </cell>
          <cell r="AF92">
            <v>0</v>
          </cell>
          <cell r="AG92">
            <v>0</v>
          </cell>
          <cell r="AH92">
            <v>0</v>
          </cell>
          <cell r="AI92">
            <v>0</v>
          </cell>
          <cell r="AJ92">
            <v>0</v>
          </cell>
        </row>
        <row r="93">
          <cell r="R93">
            <v>0</v>
          </cell>
          <cell r="S93">
            <v>0</v>
          </cell>
          <cell r="T93">
            <v>0</v>
          </cell>
          <cell r="U93">
            <v>0</v>
          </cell>
          <cell r="V93">
            <v>0.4</v>
          </cell>
          <cell r="W93">
            <v>0</v>
          </cell>
          <cell r="X93">
            <v>1</v>
          </cell>
          <cell r="Y93">
            <v>0</v>
          </cell>
          <cell r="Z93">
            <v>0.6</v>
          </cell>
          <cell r="AA93">
            <v>0</v>
          </cell>
          <cell r="AB93">
            <v>0</v>
          </cell>
          <cell r="AC93">
            <v>0</v>
          </cell>
          <cell r="AD93">
            <v>0</v>
          </cell>
          <cell r="AE93">
            <v>0</v>
          </cell>
          <cell r="AF93">
            <v>0</v>
          </cell>
          <cell r="AG93">
            <v>0</v>
          </cell>
          <cell r="AH93">
            <v>0</v>
          </cell>
          <cell r="AI93">
            <v>0</v>
          </cell>
          <cell r="AJ93">
            <v>0</v>
          </cell>
        </row>
        <row r="94">
          <cell r="R94">
            <v>0</v>
          </cell>
          <cell r="S94">
            <v>0</v>
          </cell>
          <cell r="T94">
            <v>0</v>
          </cell>
          <cell r="U94">
            <v>0</v>
          </cell>
          <cell r="V94">
            <v>0.4</v>
          </cell>
          <cell r="W94">
            <v>0</v>
          </cell>
          <cell r="X94">
            <v>0</v>
          </cell>
          <cell r="Y94">
            <v>1</v>
          </cell>
          <cell r="Z94">
            <v>0.6</v>
          </cell>
          <cell r="AA94">
            <v>0</v>
          </cell>
          <cell r="AB94">
            <v>0</v>
          </cell>
          <cell r="AC94">
            <v>0</v>
          </cell>
          <cell r="AD94">
            <v>0</v>
          </cell>
          <cell r="AE94">
            <v>0</v>
          </cell>
          <cell r="AF94">
            <v>0</v>
          </cell>
          <cell r="AG94">
            <v>0</v>
          </cell>
          <cell r="AH94">
            <v>0</v>
          </cell>
          <cell r="AI94">
            <v>0</v>
          </cell>
          <cell r="AJ94">
            <v>0</v>
          </cell>
        </row>
        <row r="95">
          <cell r="R95">
            <v>0.8</v>
          </cell>
          <cell r="S95">
            <v>0.8</v>
          </cell>
          <cell r="T95">
            <v>0.4</v>
          </cell>
          <cell r="U95">
            <v>0.6</v>
          </cell>
          <cell r="V95">
            <v>1</v>
          </cell>
          <cell r="W95">
            <v>0.6</v>
          </cell>
          <cell r="X95">
            <v>0.6</v>
          </cell>
          <cell r="Y95">
            <v>0.6</v>
          </cell>
          <cell r="Z95">
            <v>1</v>
          </cell>
          <cell r="AA95">
            <v>0.6</v>
          </cell>
          <cell r="AB95">
            <v>0</v>
          </cell>
          <cell r="AC95">
            <v>0.6</v>
          </cell>
          <cell r="AD95">
            <v>0</v>
          </cell>
          <cell r="AE95">
            <v>0.6</v>
          </cell>
          <cell r="AF95">
            <v>0</v>
          </cell>
          <cell r="AG95">
            <v>0</v>
          </cell>
          <cell r="AH95">
            <v>0</v>
          </cell>
          <cell r="AI95">
            <v>0.2</v>
          </cell>
          <cell r="AJ95">
            <v>0</v>
          </cell>
        </row>
        <row r="96">
          <cell r="R96">
            <v>0.25</v>
          </cell>
          <cell r="S96">
            <v>0.25</v>
          </cell>
          <cell r="T96">
            <v>0.25</v>
          </cell>
          <cell r="U96">
            <v>0.6</v>
          </cell>
          <cell r="V96">
            <v>0.6</v>
          </cell>
          <cell r="W96">
            <v>0.25</v>
          </cell>
          <cell r="X96">
            <v>0</v>
          </cell>
          <cell r="Y96">
            <v>0</v>
          </cell>
          <cell r="Z96">
            <v>0.6</v>
          </cell>
          <cell r="AA96">
            <v>1</v>
          </cell>
          <cell r="AB96">
            <v>0</v>
          </cell>
          <cell r="AC96">
            <v>0</v>
          </cell>
          <cell r="AD96">
            <v>0</v>
          </cell>
          <cell r="AE96">
            <v>0</v>
          </cell>
          <cell r="AF96">
            <v>0</v>
          </cell>
          <cell r="AG96">
            <v>0</v>
          </cell>
          <cell r="AH96">
            <v>0</v>
          </cell>
          <cell r="AI96">
            <v>0.2</v>
          </cell>
          <cell r="AJ96">
            <v>0</v>
          </cell>
        </row>
        <row r="97">
          <cell r="R97">
            <v>0</v>
          </cell>
          <cell r="S97">
            <v>0</v>
          </cell>
          <cell r="T97">
            <v>0</v>
          </cell>
          <cell r="U97">
            <v>0.2</v>
          </cell>
          <cell r="V97">
            <v>0</v>
          </cell>
          <cell r="W97">
            <v>0</v>
          </cell>
          <cell r="X97">
            <v>0</v>
          </cell>
          <cell r="Y97">
            <v>0</v>
          </cell>
          <cell r="Z97">
            <v>0</v>
          </cell>
          <cell r="AA97">
            <v>0</v>
          </cell>
          <cell r="AB97">
            <v>1</v>
          </cell>
          <cell r="AC97">
            <v>0</v>
          </cell>
          <cell r="AD97">
            <v>0.4</v>
          </cell>
          <cell r="AE97">
            <v>0</v>
          </cell>
          <cell r="AF97">
            <v>0</v>
          </cell>
          <cell r="AG97">
            <v>0</v>
          </cell>
          <cell r="AH97">
            <v>0.2</v>
          </cell>
          <cell r="AI97">
            <v>0</v>
          </cell>
          <cell r="AJ97">
            <v>0.4</v>
          </cell>
        </row>
        <row r="98">
          <cell r="R98">
            <v>0.6</v>
          </cell>
          <cell r="S98">
            <v>0.6</v>
          </cell>
          <cell r="T98">
            <v>0.2</v>
          </cell>
          <cell r="U98">
            <v>0.8</v>
          </cell>
          <cell r="V98">
            <v>0.8</v>
          </cell>
          <cell r="W98">
            <v>0.2</v>
          </cell>
          <cell r="X98">
            <v>0</v>
          </cell>
          <cell r="Y98">
            <v>0</v>
          </cell>
          <cell r="Z98">
            <v>0.6</v>
          </cell>
          <cell r="AA98">
            <v>0</v>
          </cell>
          <cell r="AB98">
            <v>0</v>
          </cell>
          <cell r="AC98">
            <v>1</v>
          </cell>
          <cell r="AD98">
            <v>0</v>
          </cell>
          <cell r="AE98">
            <v>0.8</v>
          </cell>
          <cell r="AF98">
            <v>0</v>
          </cell>
          <cell r="AG98">
            <v>0</v>
          </cell>
          <cell r="AH98">
            <v>0</v>
          </cell>
          <cell r="AI98">
            <v>0.2</v>
          </cell>
          <cell r="AJ98">
            <v>0</v>
          </cell>
        </row>
        <row r="99">
          <cell r="R99">
            <v>0</v>
          </cell>
          <cell r="S99">
            <v>0</v>
          </cell>
          <cell r="T99">
            <v>0</v>
          </cell>
          <cell r="U99">
            <v>0.2</v>
          </cell>
          <cell r="V99">
            <v>0</v>
          </cell>
          <cell r="W99">
            <v>0</v>
          </cell>
          <cell r="X99">
            <v>0</v>
          </cell>
          <cell r="Y99">
            <v>0</v>
          </cell>
          <cell r="Z99">
            <v>0</v>
          </cell>
          <cell r="AA99">
            <v>0</v>
          </cell>
          <cell r="AB99">
            <v>0.4</v>
          </cell>
          <cell r="AC99">
            <v>0</v>
          </cell>
          <cell r="AD99">
            <v>1</v>
          </cell>
          <cell r="AE99">
            <v>0</v>
          </cell>
          <cell r="AF99">
            <v>0</v>
          </cell>
          <cell r="AG99">
            <v>0</v>
          </cell>
          <cell r="AH99">
            <v>0.2</v>
          </cell>
          <cell r="AI99">
            <v>0</v>
          </cell>
          <cell r="AJ99">
            <v>0.4</v>
          </cell>
        </row>
        <row r="100">
          <cell r="R100">
            <v>0.6</v>
          </cell>
          <cell r="S100">
            <v>0.6</v>
          </cell>
          <cell r="T100">
            <v>0.2</v>
          </cell>
          <cell r="U100">
            <v>0.8</v>
          </cell>
          <cell r="V100">
            <v>0.8</v>
          </cell>
          <cell r="W100">
            <v>0.2</v>
          </cell>
          <cell r="X100">
            <v>0</v>
          </cell>
          <cell r="Y100">
            <v>0</v>
          </cell>
          <cell r="Z100">
            <v>0.6</v>
          </cell>
          <cell r="AA100">
            <v>0</v>
          </cell>
          <cell r="AB100">
            <v>0</v>
          </cell>
          <cell r="AC100">
            <v>0.8</v>
          </cell>
          <cell r="AD100">
            <v>0</v>
          </cell>
          <cell r="AE100">
            <v>1</v>
          </cell>
          <cell r="AF100">
            <v>0</v>
          </cell>
          <cell r="AG100">
            <v>0</v>
          </cell>
          <cell r="AH100">
            <v>0</v>
          </cell>
          <cell r="AI100">
            <v>0.2</v>
          </cell>
          <cell r="AJ100">
            <v>0</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1</v>
          </cell>
          <cell r="AG101">
            <v>0</v>
          </cell>
          <cell r="AH101">
            <v>0</v>
          </cell>
          <cell r="AI101">
            <v>0</v>
          </cell>
          <cell r="AJ101">
            <v>0.4</v>
          </cell>
        </row>
        <row r="102">
          <cell r="R102">
            <v>0.6</v>
          </cell>
          <cell r="S102">
            <v>0.6</v>
          </cell>
          <cell r="T102">
            <v>0.4</v>
          </cell>
          <cell r="U102">
            <v>0.6</v>
          </cell>
          <cell r="V102">
            <v>0.6</v>
          </cell>
          <cell r="W102">
            <v>0</v>
          </cell>
          <cell r="X102">
            <v>0</v>
          </cell>
          <cell r="Y102">
            <v>0</v>
          </cell>
          <cell r="Z102">
            <v>0</v>
          </cell>
          <cell r="AA102">
            <v>0</v>
          </cell>
          <cell r="AB102">
            <v>0</v>
          </cell>
          <cell r="AC102">
            <v>0</v>
          </cell>
          <cell r="AD102">
            <v>0</v>
          </cell>
          <cell r="AE102">
            <v>0</v>
          </cell>
          <cell r="AF102">
            <v>0</v>
          </cell>
          <cell r="AG102">
            <v>1</v>
          </cell>
          <cell r="AH102">
            <v>0</v>
          </cell>
          <cell r="AI102">
            <v>0</v>
          </cell>
          <cell r="AJ102">
            <v>0</v>
          </cell>
        </row>
        <row r="103">
          <cell r="R103">
            <v>0</v>
          </cell>
          <cell r="S103">
            <v>0</v>
          </cell>
          <cell r="T103">
            <v>0</v>
          </cell>
          <cell r="U103">
            <v>0.2</v>
          </cell>
          <cell r="V103">
            <v>0</v>
          </cell>
          <cell r="W103">
            <v>0</v>
          </cell>
          <cell r="X103">
            <v>0</v>
          </cell>
          <cell r="Y103">
            <v>0</v>
          </cell>
          <cell r="Z103">
            <v>0</v>
          </cell>
          <cell r="AA103">
            <v>0</v>
          </cell>
          <cell r="AB103">
            <v>0.2</v>
          </cell>
          <cell r="AC103">
            <v>0</v>
          </cell>
          <cell r="AD103">
            <v>0.2</v>
          </cell>
          <cell r="AE103">
            <v>0</v>
          </cell>
          <cell r="AF103">
            <v>0</v>
          </cell>
          <cell r="AG103">
            <v>0</v>
          </cell>
          <cell r="AH103">
            <v>1</v>
          </cell>
          <cell r="AI103">
            <v>0</v>
          </cell>
          <cell r="AJ103">
            <v>0.4</v>
          </cell>
        </row>
        <row r="104">
          <cell r="R104">
            <v>0.4</v>
          </cell>
          <cell r="S104">
            <v>0.4</v>
          </cell>
          <cell r="T104">
            <v>0.2</v>
          </cell>
          <cell r="U104">
            <v>0.4</v>
          </cell>
          <cell r="V104">
            <v>0.4</v>
          </cell>
          <cell r="W104">
            <v>0</v>
          </cell>
          <cell r="X104">
            <v>0</v>
          </cell>
          <cell r="Y104">
            <v>0</v>
          </cell>
          <cell r="Z104">
            <v>0.2</v>
          </cell>
          <cell r="AA104">
            <v>0.2</v>
          </cell>
          <cell r="AB104">
            <v>0</v>
          </cell>
          <cell r="AC104">
            <v>0.2</v>
          </cell>
          <cell r="AD104">
            <v>0</v>
          </cell>
          <cell r="AE104">
            <v>0.2</v>
          </cell>
          <cell r="AF104">
            <v>0</v>
          </cell>
          <cell r="AG104">
            <v>0</v>
          </cell>
          <cell r="AH104">
            <v>0</v>
          </cell>
          <cell r="AI104">
            <v>1</v>
          </cell>
          <cell r="AJ104">
            <v>0</v>
          </cell>
        </row>
        <row r="105">
          <cell r="R105">
            <v>0</v>
          </cell>
          <cell r="S105">
            <v>0</v>
          </cell>
          <cell r="T105">
            <v>0</v>
          </cell>
          <cell r="U105">
            <v>0.2</v>
          </cell>
          <cell r="V105">
            <v>0</v>
          </cell>
          <cell r="W105">
            <v>0</v>
          </cell>
          <cell r="X105">
            <v>0</v>
          </cell>
          <cell r="Y105">
            <v>0</v>
          </cell>
          <cell r="Z105">
            <v>0</v>
          </cell>
          <cell r="AA105">
            <v>0</v>
          </cell>
          <cell r="AB105">
            <v>0.4</v>
          </cell>
          <cell r="AC105">
            <v>0</v>
          </cell>
          <cell r="AD105">
            <v>0.4</v>
          </cell>
          <cell r="AE105">
            <v>0</v>
          </cell>
          <cell r="AF105">
            <v>0.4</v>
          </cell>
          <cell r="AG105">
            <v>0</v>
          </cell>
          <cell r="AH105">
            <v>0.4</v>
          </cell>
          <cell r="AI105">
            <v>0</v>
          </cell>
          <cell r="AJ105">
            <v>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ocumentation "/>
      <sheetName val="Manual Inputs"/>
      <sheetName val="MarketData"/>
      <sheetName val="Linked Data"/>
      <sheetName val="DB Inputs"/>
      <sheetName val="Diversification"/>
      <sheetName val="Americas DBF"/>
      <sheetName val="IM CORRrisktypes"/>
      <sheetName val="IM TotalMatrix"/>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UK"/>
      <sheetName val="Full Split"/>
      <sheetName val="Offsets"/>
      <sheetName val="Output PHP - Override"/>
      <sheetName val="Output PHP - Final"/>
      <sheetName val="DNB output - Final"/>
      <sheetName val="EX Actual to Estimate"/>
      <sheetName val="EX Waterfall"/>
      <sheetName val="Waterfall EAC breakout"/>
      <sheetName val="EX Economic Capital Position"/>
      <sheetName val="EX AT Gross ERC by Risk Type"/>
    </sheetNames>
    <sheetDataSet>
      <sheetData sheetId="1">
        <row r="5">
          <cell r="C5">
            <v>41090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arameters"/>
      <sheetName val="Program Summaries"/>
      <sheetName val="Outward Assets"/>
      <sheetName val="Inward Assets"/>
      <sheetName val="Borrower"/>
      <sheetName val="Compliance"/>
      <sheetName val="Lists"/>
    </sheetNames>
    <sheetDataSet>
      <sheetData sheetId="1">
        <row r="5">
          <cell r="B5" t="str">
            <v>Repo Program HU GA</v>
          </cell>
        </row>
        <row r="6">
          <cell r="B6" t="str">
            <v>Repo Program HU 3RD</v>
          </cell>
        </row>
        <row r="7">
          <cell r="B7" t="str">
            <v>Securities Lending Program HU 3RD</v>
          </cell>
        </row>
        <row r="8">
          <cell r="B8">
            <v>0</v>
          </cell>
        </row>
        <row r="9">
          <cell r="B9">
            <v>0</v>
          </cell>
        </row>
        <row r="10">
          <cell r="B10">
            <v>0</v>
          </cell>
        </row>
        <row r="11">
          <cell r="B11">
            <v>0</v>
          </cell>
        </row>
        <row r="12">
          <cell r="B12">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ocumentation"/>
      <sheetName val="EAC"/>
      <sheetName val="ERC"/>
      <sheetName val="Commentary"/>
      <sheetName val="Sensitivity Tab"/>
      <sheetName val="SCR IM"/>
    </sheetNames>
    <sheetDataSet>
      <sheetData sheetId="0">
        <row r="7">
          <cell r="C7">
            <v>41547</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4">
        <row r="98">
          <cell r="I98" t="str">
            <v>Return on Capital</v>
          </cell>
        </row>
        <row r="100">
          <cell r="I100" t="str">
            <v>Americas, The Netherlands, United Kingdom &amp; New Markets</v>
          </cell>
        </row>
        <row r="101">
          <cell r="I101" t="str">
            <v>Net underlying earnings:</v>
          </cell>
        </row>
        <row r="102">
          <cell r="C102">
            <v>101</v>
          </cell>
          <cell r="D102" t="str">
            <v>NETUNDER</v>
          </cell>
          <cell r="E102" t="str">
            <v>C_AEGON_USA</v>
          </cell>
          <cell r="F102" t="str">
            <v>C001</v>
          </cell>
          <cell r="G102" t="str">
            <v>TOT_ACT</v>
          </cell>
          <cell r="I102" t="str">
            <v>Americas</v>
          </cell>
          <cell r="J102">
            <v>214991.8191927</v>
          </cell>
          <cell r="K102">
            <v>256646.9007988</v>
          </cell>
          <cell r="L102">
            <v>265820.9631733</v>
          </cell>
          <cell r="M102">
            <v>264404.1762651</v>
          </cell>
          <cell r="N102">
            <v>222795.9966073</v>
          </cell>
          <cell r="O102">
            <v>258309.3944623</v>
          </cell>
          <cell r="P102">
            <v>-481105.3910696</v>
          </cell>
          <cell r="S102">
            <v>214991.8191927</v>
          </cell>
          <cell r="T102">
            <v>471638.7199915</v>
          </cell>
          <cell r="U102">
            <v>737559.6831648</v>
          </cell>
          <cell r="V102">
            <v>1002163.8594299</v>
          </cell>
          <cell r="W102">
            <v>222795.9966073</v>
          </cell>
          <cell r="X102">
            <v>481105.3910696</v>
          </cell>
          <cell r="AB102">
            <v>0</v>
          </cell>
          <cell r="AC102">
            <v>0</v>
          </cell>
          <cell r="AD102">
            <v>1002163.8594299</v>
          </cell>
          <cell r="AF102">
            <v>961497.4685385</v>
          </cell>
          <cell r="AG102">
            <v>995382.95</v>
          </cell>
          <cell r="AH102">
            <v>1064524.3176473</v>
          </cell>
          <cell r="AI102">
            <v>1156404.1049025</v>
          </cell>
        </row>
        <row r="103">
          <cell r="C103">
            <v>102</v>
          </cell>
          <cell r="D103" t="str">
            <v>NETUNDER</v>
          </cell>
          <cell r="E103" t="str">
            <v>C_AEGONUSD_USA</v>
          </cell>
          <cell r="F103" t="str">
            <v>C001</v>
          </cell>
          <cell r="G103" t="str">
            <v>TOT_ACT</v>
          </cell>
          <cell r="I103" t="str">
            <v>Americas (USD)</v>
          </cell>
          <cell r="J103">
            <v>281662.2872815</v>
          </cell>
          <cell r="K103">
            <v>329475.8215772</v>
          </cell>
          <cell r="L103">
            <v>333521.491195</v>
          </cell>
          <cell r="M103">
            <v>342920.743002</v>
          </cell>
          <cell r="N103">
            <v>293979.3175348</v>
          </cell>
          <cell r="O103">
            <v>337423.397718</v>
          </cell>
          <cell r="P103">
            <v>-631402.7152528</v>
          </cell>
          <cell r="S103">
            <v>281662.2872815</v>
          </cell>
          <cell r="T103">
            <v>611338.1088587</v>
          </cell>
          <cell r="U103">
            <v>944759.6000537</v>
          </cell>
          <cell r="V103">
            <v>1287680.3430557</v>
          </cell>
          <cell r="W103">
            <v>293979.3175348</v>
          </cell>
          <cell r="X103">
            <v>631402.7152528</v>
          </cell>
          <cell r="AB103">
            <v>0</v>
          </cell>
          <cell r="AC103">
            <v>0</v>
          </cell>
          <cell r="AD103">
            <v>1287680.3430557</v>
          </cell>
          <cell r="AF103">
            <v>1249946.7091475</v>
          </cell>
          <cell r="AG103">
            <v>1244228.6875015</v>
          </cell>
          <cell r="AH103">
            <v>1330655.3970612</v>
          </cell>
          <cell r="AI103">
            <v>1445505.1311307</v>
          </cell>
        </row>
        <row r="104">
          <cell r="C104">
            <v>103</v>
          </cell>
          <cell r="D104" t="str">
            <v>NETUNDER</v>
          </cell>
          <cell r="E104" t="str">
            <v>C_AEGON_NL</v>
          </cell>
          <cell r="F104" t="str">
            <v>C002</v>
          </cell>
          <cell r="G104" t="str">
            <v>TOT_ACT</v>
          </cell>
          <cell r="I104" t="str">
            <v>The Netherlands</v>
          </cell>
          <cell r="J104">
            <v>64144</v>
          </cell>
          <cell r="K104">
            <v>58581</v>
          </cell>
          <cell r="L104">
            <v>68453</v>
          </cell>
          <cell r="M104">
            <v>68504</v>
          </cell>
          <cell r="N104">
            <v>65135</v>
          </cell>
          <cell r="O104">
            <v>57315</v>
          </cell>
          <cell r="P104">
            <v>-122450</v>
          </cell>
          <cell r="S104">
            <v>64144</v>
          </cell>
          <cell r="T104">
            <v>122725</v>
          </cell>
          <cell r="U104">
            <v>191478</v>
          </cell>
          <cell r="V104">
            <v>260382</v>
          </cell>
          <cell r="W104">
            <v>65135</v>
          </cell>
          <cell r="X104">
            <v>122450</v>
          </cell>
          <cell r="AB104">
            <v>0</v>
          </cell>
          <cell r="AC104">
            <v>0</v>
          </cell>
          <cell r="AD104">
            <v>260382</v>
          </cell>
          <cell r="AF104">
            <v>260890</v>
          </cell>
          <cell r="AG104">
            <v>268400</v>
          </cell>
          <cell r="AH104">
            <v>291900</v>
          </cell>
          <cell r="AI104">
            <v>289300</v>
          </cell>
        </row>
        <row r="105">
          <cell r="C105">
            <v>104</v>
          </cell>
          <cell r="D105" t="str">
            <v>NETUNDER</v>
          </cell>
          <cell r="E105" t="str">
            <v>C_AEGON_UK</v>
          </cell>
          <cell r="F105" t="str">
            <v>C003</v>
          </cell>
          <cell r="G105" t="str">
            <v>TOT_ACT</v>
          </cell>
          <cell r="I105" t="str">
            <v>United Kingdom</v>
          </cell>
          <cell r="J105">
            <v>48561.6125587</v>
          </cell>
          <cell r="K105">
            <v>23415.3498365</v>
          </cell>
          <cell r="L105">
            <v>41577.6894817</v>
          </cell>
          <cell r="M105">
            <v>25466.8463389</v>
          </cell>
          <cell r="N105">
            <v>20928.8878439</v>
          </cell>
          <cell r="O105">
            <v>29423.9703053</v>
          </cell>
          <cell r="P105">
            <v>-50352.8581492</v>
          </cell>
          <cell r="S105">
            <v>48561.6125587</v>
          </cell>
          <cell r="T105">
            <v>72476.9623952</v>
          </cell>
          <cell r="U105">
            <v>113554.6518769</v>
          </cell>
          <cell r="V105">
            <v>138621.4982158</v>
          </cell>
          <cell r="W105">
            <v>20928.8878439</v>
          </cell>
          <cell r="X105">
            <v>50352.8581492</v>
          </cell>
          <cell r="AB105">
            <v>0</v>
          </cell>
          <cell r="AC105">
            <v>0</v>
          </cell>
          <cell r="AD105">
            <v>138621.4982158</v>
          </cell>
          <cell r="AF105">
            <v>187381.176465</v>
          </cell>
          <cell r="AG105">
            <v>127943.75</v>
          </cell>
          <cell r="AH105">
            <v>147495</v>
          </cell>
          <cell r="AI105">
            <v>202983.75</v>
          </cell>
        </row>
        <row r="106">
          <cell r="C106">
            <v>105</v>
          </cell>
          <cell r="D106" t="str">
            <v>NETUNDER</v>
          </cell>
          <cell r="E106" t="str">
            <v>LC</v>
          </cell>
          <cell r="F106" t="str">
            <v>C003</v>
          </cell>
          <cell r="G106" t="str">
            <v>TOT_ACT</v>
          </cell>
          <cell r="I106" t="str">
            <v>United Kingdom (GBP)</v>
          </cell>
          <cell r="J106">
            <v>40311</v>
          </cell>
          <cell r="K106">
            <v>19572</v>
          </cell>
          <cell r="L106">
            <v>31942</v>
          </cell>
          <cell r="M106">
            <v>20400</v>
          </cell>
          <cell r="N106">
            <v>17802.112</v>
          </cell>
          <cell r="O106">
            <v>25007.888</v>
          </cell>
          <cell r="P106">
            <v>-42810</v>
          </cell>
          <cell r="S106">
            <v>40311</v>
          </cell>
          <cell r="T106">
            <v>59883</v>
          </cell>
          <cell r="U106">
            <v>91825</v>
          </cell>
          <cell r="V106">
            <v>112325</v>
          </cell>
          <cell r="W106">
            <v>17802.112</v>
          </cell>
          <cell r="X106">
            <v>42810</v>
          </cell>
          <cell r="AB106">
            <v>0</v>
          </cell>
          <cell r="AC106">
            <v>0</v>
          </cell>
          <cell r="AD106">
            <v>112325</v>
          </cell>
          <cell r="AF106">
            <v>159274</v>
          </cell>
          <cell r="AG106">
            <v>102355</v>
          </cell>
          <cell r="AH106">
            <v>117996</v>
          </cell>
          <cell r="AI106">
            <v>162387</v>
          </cell>
        </row>
        <row r="107">
          <cell r="C107">
            <v>106</v>
          </cell>
          <cell r="D107" t="str">
            <v>NETUNDER</v>
          </cell>
          <cell r="E107" t="str">
            <v>C_AEGON_CEE</v>
          </cell>
          <cell r="F107" t="str">
            <v>C044</v>
          </cell>
          <cell r="G107" t="str">
            <v>TOT_ACT</v>
          </cell>
          <cell r="I107" t="str">
            <v>Central Eastern Europe</v>
          </cell>
          <cell r="J107">
            <v>17110.8152691</v>
          </cell>
          <cell r="K107">
            <v>16658.7892812</v>
          </cell>
          <cell r="L107">
            <v>12875.5621222</v>
          </cell>
          <cell r="M107">
            <v>18614.7617022</v>
          </cell>
          <cell r="N107">
            <v>12942.0645451</v>
          </cell>
          <cell r="O107">
            <v>6850.58309730001</v>
          </cell>
          <cell r="P107">
            <v>-19792.6476424</v>
          </cell>
          <cell r="S107">
            <v>17110.8152691</v>
          </cell>
          <cell r="T107">
            <v>33769.6045503</v>
          </cell>
          <cell r="U107">
            <v>46645.1666725</v>
          </cell>
          <cell r="V107">
            <v>66259.9283747</v>
          </cell>
          <cell r="W107">
            <v>12942.0645451</v>
          </cell>
          <cell r="X107">
            <v>19792.6476424</v>
          </cell>
          <cell r="AB107">
            <v>0</v>
          </cell>
          <cell r="AC107">
            <v>0</v>
          </cell>
          <cell r="AD107">
            <v>66259.9283747</v>
          </cell>
          <cell r="AF107">
            <v>41547.43295</v>
          </cell>
          <cell r="AG107">
            <v>57734.264555</v>
          </cell>
          <cell r="AH107">
            <v>67194.6116793</v>
          </cell>
          <cell r="AI107">
            <v>79656.0438765</v>
          </cell>
        </row>
        <row r="108">
          <cell r="C108">
            <v>107</v>
          </cell>
          <cell r="D108" t="str">
            <v>NETUNDER</v>
          </cell>
          <cell r="E108" t="str">
            <v>C_AEGON_ASIA</v>
          </cell>
          <cell r="F108" t="str">
            <v>C043</v>
          </cell>
          <cell r="G108" t="str">
            <v>TOT_ACT</v>
          </cell>
          <cell r="I108" t="str">
            <v>Asia</v>
          </cell>
          <cell r="J108">
            <v>3389.1821545</v>
          </cell>
          <cell r="K108">
            <v>-892.547556699998</v>
          </cell>
          <cell r="L108">
            <v>5397.4849031</v>
          </cell>
          <cell r="M108">
            <v>-10244.0858366</v>
          </cell>
          <cell r="N108">
            <v>2500.0171891</v>
          </cell>
          <cell r="O108">
            <v>5145.606992</v>
          </cell>
          <cell r="P108">
            <v>-7511.3741812</v>
          </cell>
          <cell r="S108">
            <v>3389.1821545</v>
          </cell>
          <cell r="T108">
            <v>2496.6345978</v>
          </cell>
          <cell r="U108">
            <v>6894.1195009</v>
          </cell>
          <cell r="V108">
            <v>-3349.9663357</v>
          </cell>
          <cell r="W108">
            <v>2500.0171891</v>
          </cell>
          <cell r="X108">
            <v>7511.3741812</v>
          </cell>
          <cell r="AB108">
            <v>0</v>
          </cell>
          <cell r="AC108">
            <v>0</v>
          </cell>
          <cell r="AD108">
            <v>-3349.9663357</v>
          </cell>
          <cell r="AF108">
            <v>-2965.5836018</v>
          </cell>
          <cell r="AG108">
            <v>-12194.875076</v>
          </cell>
          <cell r="AH108">
            <v>-10042.9974874</v>
          </cell>
          <cell r="AI108">
            <v>1569.11794789999</v>
          </cell>
        </row>
        <row r="109">
          <cell r="C109">
            <v>108</v>
          </cell>
          <cell r="D109" t="str">
            <v>NETUNDER</v>
          </cell>
          <cell r="E109" t="str">
            <v>C_AEGONUSD_ASIA</v>
          </cell>
          <cell r="F109" t="str">
            <v>C043</v>
          </cell>
          <cell r="G109" t="str">
            <v>TOT_ACT</v>
          </cell>
          <cell r="I109" t="str">
            <v>Asia (USD)</v>
          </cell>
          <cell r="J109">
            <v>4440.1912802</v>
          </cell>
          <cell r="K109">
            <v>-1204.0535384</v>
          </cell>
          <cell r="L109">
            <v>5595.9187807</v>
          </cell>
          <cell r="M109">
            <v>-13136.4281799</v>
          </cell>
          <cell r="N109">
            <v>3121.6297886</v>
          </cell>
          <cell r="O109">
            <v>6736.2976809</v>
          </cell>
          <cell r="P109">
            <v>-9857.9274695</v>
          </cell>
          <cell r="S109">
            <v>4440.1912802</v>
          </cell>
          <cell r="T109">
            <v>3236.1377418</v>
          </cell>
          <cell r="U109">
            <v>8832.0565225</v>
          </cell>
          <cell r="V109">
            <v>-4304.3716574</v>
          </cell>
          <cell r="W109">
            <v>3121.6297886</v>
          </cell>
          <cell r="X109">
            <v>9857.9274695</v>
          </cell>
          <cell r="AB109">
            <v>0</v>
          </cell>
          <cell r="AC109">
            <v>0</v>
          </cell>
          <cell r="AD109">
            <v>-4304.3716574</v>
          </cell>
          <cell r="AF109">
            <v>-3855.2586881</v>
          </cell>
          <cell r="AG109">
            <v>-15243.5938631</v>
          </cell>
          <cell r="AH109">
            <v>-12553.7468733</v>
          </cell>
          <cell r="AI109">
            <v>1961.397426</v>
          </cell>
        </row>
        <row r="110">
          <cell r="C110">
            <v>109</v>
          </cell>
          <cell r="D110" t="str">
            <v>NETUNDER</v>
          </cell>
          <cell r="E110" t="str">
            <v>C_AEGON_OTH</v>
          </cell>
          <cell r="F110" t="str">
            <v>C040</v>
          </cell>
          <cell r="G110" t="str">
            <v>TOT_ACT</v>
          </cell>
          <cell r="I110" t="str">
            <v>Spain and France</v>
          </cell>
          <cell r="J110">
            <v>19151.8433401</v>
          </cell>
          <cell r="K110">
            <v>14190.2245045</v>
          </cell>
          <cell r="L110">
            <v>13421.3602635</v>
          </cell>
          <cell r="M110">
            <v>8377.98132060001</v>
          </cell>
          <cell r="N110">
            <v>9417.1457313</v>
          </cell>
          <cell r="O110">
            <v>7546.8542687</v>
          </cell>
          <cell r="P110">
            <v>-16964</v>
          </cell>
          <cell r="S110">
            <v>19151.8433401</v>
          </cell>
          <cell r="T110">
            <v>32542.0678446</v>
          </cell>
          <cell r="U110">
            <v>45763.4281081</v>
          </cell>
          <cell r="V110">
            <v>54141.4094287</v>
          </cell>
          <cell r="W110">
            <v>9417.1457313</v>
          </cell>
          <cell r="X110">
            <v>16964</v>
          </cell>
          <cell r="AB110">
            <v>0</v>
          </cell>
          <cell r="AC110">
            <v>0</v>
          </cell>
          <cell r="AD110">
            <v>54141.4094287</v>
          </cell>
          <cell r="AF110">
            <v>27712</v>
          </cell>
          <cell r="AG110">
            <v>20876</v>
          </cell>
          <cell r="AH110">
            <v>29359</v>
          </cell>
          <cell r="AI110">
            <v>46437</v>
          </cell>
        </row>
        <row r="111">
          <cell r="C111">
            <v>110</v>
          </cell>
          <cell r="D111" t="str">
            <v>NETUNDER</v>
          </cell>
          <cell r="E111" t="str">
            <v>C_AEGON_VA</v>
          </cell>
          <cell r="F111" t="str">
            <v>C590</v>
          </cell>
          <cell r="G111" t="str">
            <v>TOT_ACT</v>
          </cell>
          <cell r="I111" t="str">
            <v>Variable Annuities Europe</v>
          </cell>
          <cell r="J111">
            <v>1341</v>
          </cell>
          <cell r="K111">
            <v>-1254</v>
          </cell>
          <cell r="L111">
            <v>206</v>
          </cell>
          <cell r="M111">
            <v>2</v>
          </cell>
          <cell r="N111">
            <v>1085.875</v>
          </cell>
          <cell r="O111">
            <v>1561.125</v>
          </cell>
          <cell r="P111">
            <v>-2647</v>
          </cell>
          <cell r="S111">
            <v>1341</v>
          </cell>
          <cell r="T111">
            <v>87</v>
          </cell>
          <cell r="U111">
            <v>293</v>
          </cell>
          <cell r="V111">
            <v>295</v>
          </cell>
          <cell r="W111">
            <v>1085.875</v>
          </cell>
          <cell r="X111">
            <v>2647</v>
          </cell>
          <cell r="AB111">
            <v>0</v>
          </cell>
          <cell r="AC111">
            <v>0</v>
          </cell>
          <cell r="AD111">
            <v>295</v>
          </cell>
          <cell r="AF111">
            <v>3412.5</v>
          </cell>
          <cell r="AG111">
            <v>7052.5</v>
          </cell>
          <cell r="AH111">
            <v>18178.125</v>
          </cell>
          <cell r="AI111">
            <v>31395.875</v>
          </cell>
        </row>
        <row r="112">
          <cell r="C112">
            <v>111</v>
          </cell>
          <cell r="D112" t="str">
            <v>NETUNDER</v>
          </cell>
          <cell r="E112" t="str">
            <v>C_AEGON_AM</v>
          </cell>
          <cell r="F112" t="str">
            <v>C006</v>
          </cell>
          <cell r="G112" t="str">
            <v>TOT_ACT</v>
          </cell>
          <cell r="I112" t="str">
            <v>Aegon Asset Management</v>
          </cell>
          <cell r="J112">
            <v>19416.2918563</v>
          </cell>
          <cell r="K112">
            <v>15394.458398</v>
          </cell>
          <cell r="L112">
            <v>14602.346703</v>
          </cell>
          <cell r="M112">
            <v>19372.0957953</v>
          </cell>
          <cell r="N112">
            <v>12901.0546141</v>
          </cell>
          <cell r="O112">
            <v>17675.5982145</v>
          </cell>
          <cell r="P112">
            <v>-30576.6528286</v>
          </cell>
          <cell r="S112">
            <v>19416.2918563</v>
          </cell>
          <cell r="T112">
            <v>33810.7502543</v>
          </cell>
          <cell r="U112">
            <v>49413.0969573</v>
          </cell>
          <cell r="V112">
            <v>67785.1927526</v>
          </cell>
          <cell r="W112">
            <v>12901.0546141</v>
          </cell>
          <cell r="X112">
            <v>30576.6528286</v>
          </cell>
          <cell r="AB112">
            <v>0</v>
          </cell>
          <cell r="AC112">
            <v>0</v>
          </cell>
          <cell r="AD112">
            <v>67785.1927526</v>
          </cell>
          <cell r="AF112">
            <v>58434.2640922</v>
          </cell>
          <cell r="AG112">
            <v>50752.1602227</v>
          </cell>
          <cell r="AH112">
            <v>60916.6999727</v>
          </cell>
          <cell r="AI112">
            <v>75291.9953297</v>
          </cell>
        </row>
        <row r="113">
          <cell r="C113">
            <v>112</v>
          </cell>
          <cell r="D113" t="str">
            <v>NETUNDER</v>
          </cell>
          <cell r="E113" t="str">
            <v>C_AEGON_OTH</v>
          </cell>
          <cell r="F113" t="str">
            <v>C004</v>
          </cell>
          <cell r="G113" t="str">
            <v>TOT_ACT</v>
          </cell>
          <cell r="I113" t="str">
            <v>New markets</v>
          </cell>
          <cell r="J113">
            <v>59409.13262</v>
          </cell>
          <cell r="K113">
            <v>43596.924627</v>
          </cell>
          <cell r="L113">
            <v>46402.7539918</v>
          </cell>
          <cell r="M113">
            <v>36122.7529815</v>
          </cell>
          <cell r="N113">
            <v>38711.9070797</v>
          </cell>
          <cell r="O113">
            <v>38779.7675725</v>
          </cell>
          <cell r="P113">
            <v>-77491.6746522</v>
          </cell>
          <cell r="S113">
            <v>59409.13262</v>
          </cell>
          <cell r="T113">
            <v>102506.057247</v>
          </cell>
          <cell r="U113">
            <v>149008.8112388</v>
          </cell>
          <cell r="V113">
            <v>185131.5642203</v>
          </cell>
          <cell r="W113">
            <v>38711.9070797</v>
          </cell>
          <cell r="X113">
            <v>77491.6746522</v>
          </cell>
          <cell r="AB113">
            <v>0</v>
          </cell>
          <cell r="AC113">
            <v>0</v>
          </cell>
          <cell r="AD113">
            <v>185131.5642203</v>
          </cell>
          <cell r="AF113">
            <v>128140.6134404</v>
          </cell>
          <cell r="AG113">
            <v>124220.0497017</v>
          </cell>
          <cell r="AH113">
            <v>165605.4391646</v>
          </cell>
          <cell r="AI113">
            <v>234350.0321541</v>
          </cell>
        </row>
        <row r="114">
          <cell r="C114">
            <v>113</v>
          </cell>
          <cell r="H114" t="str">
            <v>F</v>
          </cell>
          <cell r="I114" t="str">
            <v>Net underlying earnings</v>
          </cell>
          <cell r="J114">
            <v>387106.56437140005</v>
          </cell>
          <cell r="K114">
            <v>382740.17526229995</v>
          </cell>
          <cell r="L114">
            <v>422354.40664680005</v>
          </cell>
          <cell r="M114">
            <v>394497.7755855</v>
          </cell>
          <cell r="N114">
            <v>347706.0415308</v>
          </cell>
          <cell r="O114">
            <v>383828.13234010007</v>
          </cell>
          <cell r="P114">
            <v>-731399.9238710001</v>
          </cell>
          <cell r="Q114">
            <v>0</v>
          </cell>
          <cell r="S114">
            <v>387106.56437140005</v>
          </cell>
          <cell r="T114">
            <v>769546.7396337</v>
          </cell>
          <cell r="U114">
            <v>1191601.1462805</v>
          </cell>
          <cell r="V114">
            <v>1586298.9218660002</v>
          </cell>
          <cell r="W114">
            <v>347706.0415308</v>
          </cell>
          <cell r="X114">
            <v>731399.9238710001</v>
          </cell>
          <cell r="Y114">
            <v>0</v>
          </cell>
          <cell r="Z114">
            <v>0</v>
          </cell>
          <cell r="AB114">
            <v>0</v>
          </cell>
          <cell r="AC114">
            <v>0</v>
          </cell>
          <cell r="AD114">
            <v>1586298.9218660002</v>
          </cell>
          <cell r="AE114">
            <v>0</v>
          </cell>
          <cell r="AF114">
            <v>1537909.2584439</v>
          </cell>
          <cell r="AG114">
            <v>1515946.7497017</v>
          </cell>
          <cell r="AH114">
            <v>1669524.7568119</v>
          </cell>
          <cell r="AI114">
            <v>1883037.8870566</v>
          </cell>
        </row>
        <row r="115">
          <cell r="C115">
            <v>114</v>
          </cell>
          <cell r="D115" t="str">
            <v>NETRUNOFF</v>
          </cell>
          <cell r="E115" t="str">
            <v>C_AEGON</v>
          </cell>
          <cell r="F115" t="str">
            <v>C511M</v>
          </cell>
          <cell r="G115" t="str">
            <v>TOT_ACT</v>
          </cell>
          <cell r="H115" t="str">
            <v>G</v>
          </cell>
          <cell r="I115" t="str">
            <v>Net run-off earnings</v>
          </cell>
          <cell r="J115">
            <v>29806.7257087</v>
          </cell>
          <cell r="K115">
            <v>8218.2704336</v>
          </cell>
          <cell r="L115">
            <v>17121.3624586</v>
          </cell>
          <cell r="M115">
            <v>1012.097307</v>
          </cell>
          <cell r="N115">
            <v>986.737400399998</v>
          </cell>
          <cell r="O115">
            <v>16642.0343153</v>
          </cell>
          <cell r="P115">
            <v>-17628.7717157</v>
          </cell>
          <cell r="S115">
            <v>29806.7257087</v>
          </cell>
          <cell r="T115">
            <v>38024.9961423</v>
          </cell>
          <cell r="U115">
            <v>55146.3586009</v>
          </cell>
          <cell r="V115">
            <v>56158.4559079</v>
          </cell>
          <cell r="W115">
            <v>986.737400399998</v>
          </cell>
          <cell r="X115">
            <v>17628.7717157</v>
          </cell>
          <cell r="AB115">
            <v>49094.1117232</v>
          </cell>
          <cell r="AC115">
            <v>47049.21875</v>
          </cell>
          <cell r="AD115">
            <v>56158.4559079</v>
          </cell>
          <cell r="AF115">
            <v>27803.076922</v>
          </cell>
          <cell r="AG115">
            <v>15509.15</v>
          </cell>
          <cell r="AH115">
            <v>39020</v>
          </cell>
          <cell r="AI115">
            <v>33436</v>
          </cell>
        </row>
        <row r="117">
          <cell r="I117" t="str">
            <v>Capital in units:</v>
          </cell>
        </row>
        <row r="118">
          <cell r="C118">
            <v>201</v>
          </cell>
          <cell r="D118" t="str">
            <v>SHEQUITY</v>
          </cell>
          <cell r="E118" t="str">
            <v>C_AEGON_USA</v>
          </cell>
          <cell r="F118" t="str">
            <v>C001</v>
          </cell>
          <cell r="G118" t="str">
            <v>TOT_MOVEMENT</v>
          </cell>
          <cell r="I118" t="str">
            <v>Americas</v>
          </cell>
          <cell r="J118">
            <v>16744696.7629496</v>
          </cell>
          <cell r="K118">
            <v>17822257.3100342</v>
          </cell>
          <cell r="L118">
            <v>18014150.0182777</v>
          </cell>
          <cell r="M118">
            <v>17543379.9512553</v>
          </cell>
          <cell r="N118">
            <v>17987845.0148891</v>
          </cell>
          <cell r="O118">
            <v>16373802.9252073</v>
          </cell>
          <cell r="S118">
            <v>16744696.7629496</v>
          </cell>
          <cell r="T118">
            <v>17822257.3100342</v>
          </cell>
          <cell r="U118">
            <v>18014150.0182777</v>
          </cell>
          <cell r="V118">
            <v>17543379.9512553</v>
          </cell>
          <cell r="W118">
            <v>17987845.0148891</v>
          </cell>
          <cell r="X118">
            <v>16373802.9252073</v>
          </cell>
          <cell r="AB118">
            <v>16939004.3917068</v>
          </cell>
          <cell r="AC118">
            <v>19000034.4588261</v>
          </cell>
          <cell r="AD118">
            <v>17543379.9512553</v>
          </cell>
          <cell r="AF118">
            <v>16086854.1057582</v>
          </cell>
          <cell r="AG118">
            <v>16855650.2088261</v>
          </cell>
          <cell r="AH118">
            <v>15894618.5264736</v>
          </cell>
          <cell r="AI118">
            <v>14930325.8313759</v>
          </cell>
        </row>
        <row r="119">
          <cell r="C119">
            <v>202</v>
          </cell>
          <cell r="D119" t="str">
            <v>SHEQUITY</v>
          </cell>
          <cell r="E119" t="str">
            <v>C_AEGONUSD_USA</v>
          </cell>
          <cell r="F119" t="str">
            <v>C001</v>
          </cell>
          <cell r="G119" t="str">
            <v>TOT_MOVEMENT</v>
          </cell>
          <cell r="I119" t="str">
            <v>Americas (USD)</v>
          </cell>
          <cell r="J119">
            <v>22298912.680637</v>
          </cell>
          <cell r="K119">
            <v>22618226.7531296</v>
          </cell>
          <cell r="L119">
            <v>23175203.9991852</v>
          </cell>
          <cell r="M119">
            <v>23129192.1286932</v>
          </cell>
          <cell r="N119">
            <v>23098191.7847321</v>
          </cell>
          <cell r="O119">
            <v>21284306.4218885</v>
          </cell>
          <cell r="S119">
            <v>22298912.680637</v>
          </cell>
          <cell r="T119">
            <v>22618226.7531296</v>
          </cell>
          <cell r="U119">
            <v>23175203.9991852</v>
          </cell>
          <cell r="V119">
            <v>23129192.1286932</v>
          </cell>
          <cell r="W119">
            <v>23098191.7847321</v>
          </cell>
          <cell r="X119">
            <v>21284306.4218885</v>
          </cell>
          <cell r="AB119">
            <v>21990215.5004554</v>
          </cell>
          <cell r="AC119">
            <v>23750043.0735532</v>
          </cell>
          <cell r="AD119">
            <v>23129192.1286932</v>
          </cell>
          <cell r="AF119">
            <v>20912910.3382072</v>
          </cell>
          <cell r="AG119">
            <v>21069562.7610547</v>
          </cell>
          <cell r="AH119">
            <v>19868273.1581159</v>
          </cell>
          <cell r="AI119">
            <v>18662907.2892466</v>
          </cell>
        </row>
        <row r="120">
          <cell r="C120">
            <v>203</v>
          </cell>
          <cell r="D120" t="str">
            <v>SHEQUITY</v>
          </cell>
          <cell r="E120" t="str">
            <v>C_AEGON_NL</v>
          </cell>
          <cell r="F120" t="str">
            <v>C002</v>
          </cell>
          <cell r="G120" t="str">
            <v>TOT_MOVEMENT</v>
          </cell>
          <cell r="I120" t="str">
            <v>The Netherlands</v>
          </cell>
          <cell r="J120">
            <v>4095507.52488</v>
          </cell>
          <cell r="K120">
            <v>3947967.26931</v>
          </cell>
          <cell r="L120">
            <v>4292695.06778</v>
          </cell>
          <cell r="M120">
            <v>4945544.74303</v>
          </cell>
          <cell r="N120">
            <v>4900801.56954</v>
          </cell>
          <cell r="O120">
            <v>4313002.53682</v>
          </cell>
          <cell r="S120">
            <v>4095507.52488</v>
          </cell>
          <cell r="T120">
            <v>3947967.26931</v>
          </cell>
          <cell r="U120">
            <v>4292695.06778</v>
          </cell>
          <cell r="V120">
            <v>4945544.74303</v>
          </cell>
          <cell r="W120">
            <v>4900801.56954</v>
          </cell>
          <cell r="X120">
            <v>4313002.53682</v>
          </cell>
          <cell r="AB120">
            <v>3964606.51452</v>
          </cell>
          <cell r="AC120">
            <v>5096221</v>
          </cell>
          <cell r="AD120">
            <v>4945544.74303</v>
          </cell>
          <cell r="AF120">
            <v>4431490.4</v>
          </cell>
          <cell r="AG120">
            <v>3857000</v>
          </cell>
          <cell r="AH120">
            <v>3402000</v>
          </cell>
          <cell r="AI120">
            <v>2883000</v>
          </cell>
        </row>
        <row r="121">
          <cell r="C121">
            <v>204</v>
          </cell>
          <cell r="D121" t="str">
            <v>SHEQUITY</v>
          </cell>
          <cell r="E121" t="str">
            <v>C_AEGON_UK</v>
          </cell>
          <cell r="F121" t="str">
            <v>C003</v>
          </cell>
          <cell r="G121" t="str">
            <v>TOT_MOVEMENT</v>
          </cell>
          <cell r="I121" t="str">
            <v>United Kingdom</v>
          </cell>
          <cell r="J121">
            <v>3412553.5441183</v>
          </cell>
          <cell r="K121">
            <v>3638855.8262255</v>
          </cell>
          <cell r="L121">
            <v>4069869.0698117</v>
          </cell>
          <cell r="M121">
            <v>4111368.8078517</v>
          </cell>
          <cell r="N121">
            <v>3971877.2173771</v>
          </cell>
          <cell r="O121">
            <v>3604096.6988761</v>
          </cell>
          <cell r="S121">
            <v>3412553.5441183</v>
          </cell>
          <cell r="T121">
            <v>3638855.8262255</v>
          </cell>
          <cell r="U121">
            <v>4069869.0698117</v>
          </cell>
          <cell r="V121">
            <v>4111368.8078517</v>
          </cell>
          <cell r="W121">
            <v>3971877.2173771</v>
          </cell>
          <cell r="X121">
            <v>3604096.6988761</v>
          </cell>
          <cell r="AB121">
            <v>3395432.4961543</v>
          </cell>
          <cell r="AC121">
            <v>3673269.5121291</v>
          </cell>
          <cell r="AD121">
            <v>4111368.8078517</v>
          </cell>
          <cell r="AF121">
            <v>3537607.0587172</v>
          </cell>
          <cell r="AG121">
            <v>3512643.75</v>
          </cell>
          <cell r="AH121">
            <v>3056812.5</v>
          </cell>
          <cell r="AI121">
            <v>2564267.5</v>
          </cell>
        </row>
        <row r="122">
          <cell r="C122">
            <v>205</v>
          </cell>
          <cell r="D122" t="str">
            <v>SHEQUITY</v>
          </cell>
          <cell r="E122" t="str">
            <v>LC</v>
          </cell>
          <cell r="F122" t="str">
            <v>C003</v>
          </cell>
          <cell r="G122" t="str">
            <v>TOT_MOVEMENT</v>
          </cell>
          <cell r="I122" t="str">
            <v>United Kingdom (GBP)</v>
          </cell>
          <cell r="J122">
            <v>2844363.379</v>
          </cell>
          <cell r="K122">
            <v>2944198.249</v>
          </cell>
          <cell r="L122">
            <v>3242464.688</v>
          </cell>
          <cell r="M122">
            <v>3334731.24</v>
          </cell>
          <cell r="N122">
            <v>3358619.375</v>
          </cell>
          <cell r="O122">
            <v>3088710.871</v>
          </cell>
          <cell r="P122">
            <v>0</v>
          </cell>
          <cell r="Q122">
            <v>0</v>
          </cell>
          <cell r="S122">
            <v>2844363.379</v>
          </cell>
          <cell r="T122">
            <v>2944198.249</v>
          </cell>
          <cell r="U122">
            <v>3242464.688</v>
          </cell>
          <cell r="V122">
            <v>3334731.24</v>
          </cell>
          <cell r="W122">
            <v>3358619.375</v>
          </cell>
          <cell r="X122">
            <v>3088710.871</v>
          </cell>
          <cell r="Y122">
            <v>0</v>
          </cell>
          <cell r="Z122">
            <v>0</v>
          </cell>
          <cell r="AB122">
            <v>2836204.764</v>
          </cell>
          <cell r="AC122">
            <v>3012081</v>
          </cell>
          <cell r="AD122">
            <v>3334731.24</v>
          </cell>
          <cell r="AE122">
            <v>0</v>
          </cell>
          <cell r="AF122">
            <v>3006966</v>
          </cell>
          <cell r="AG122">
            <v>2810115</v>
          </cell>
          <cell r="AH122">
            <v>2445450</v>
          </cell>
          <cell r="AI122">
            <v>2051414</v>
          </cell>
        </row>
        <row r="123">
          <cell r="C123">
            <v>206</v>
          </cell>
          <cell r="D123" t="str">
            <v>SHEQUITY</v>
          </cell>
          <cell r="E123" t="str">
            <v>C_AEGON_CEE</v>
          </cell>
          <cell r="F123" t="str">
            <v>C044</v>
          </cell>
          <cell r="G123" t="str">
            <v>TOT_MOVEMENT</v>
          </cell>
          <cell r="I123" t="str">
            <v>Central Eastern Europe</v>
          </cell>
          <cell r="J123">
            <v>526649.6977021</v>
          </cell>
          <cell r="K123">
            <v>546049.8377066</v>
          </cell>
          <cell r="L123">
            <v>574653.2064681</v>
          </cell>
          <cell r="M123">
            <v>590707.3451757</v>
          </cell>
          <cell r="N123">
            <v>599624.504814</v>
          </cell>
          <cell r="O123">
            <v>594644.9908187</v>
          </cell>
          <cell r="S123">
            <v>526649.6977021</v>
          </cell>
          <cell r="T123">
            <v>546049.8377066</v>
          </cell>
          <cell r="U123">
            <v>574653.2064681</v>
          </cell>
          <cell r="V123">
            <v>590707.3451757</v>
          </cell>
          <cell r="W123">
            <v>599624.504814</v>
          </cell>
          <cell r="X123">
            <v>594644.9908187</v>
          </cell>
          <cell r="AB123">
            <v>487500.3757782</v>
          </cell>
          <cell r="AC123">
            <v>577440.0611943</v>
          </cell>
          <cell r="AD123">
            <v>590707.3451757</v>
          </cell>
          <cell r="AF123">
            <v>589102.4330557</v>
          </cell>
          <cell r="AG123">
            <v>598033.7520475</v>
          </cell>
          <cell r="AH123">
            <v>627085.3342317</v>
          </cell>
          <cell r="AI123">
            <v>649130.5351792</v>
          </cell>
        </row>
        <row r="124">
          <cell r="C124">
            <v>207</v>
          </cell>
          <cell r="D124" t="str">
            <v>SHEQUITY</v>
          </cell>
          <cell r="E124" t="str">
            <v>C_AEGON_ASIA</v>
          </cell>
          <cell r="F124" t="str">
            <v>C043</v>
          </cell>
          <cell r="G124" t="str">
            <v>TOT_MOVEMENT</v>
          </cell>
          <cell r="I124" t="str">
            <v>Asia</v>
          </cell>
          <cell r="J124">
            <v>358842.8572359</v>
          </cell>
          <cell r="K124">
            <v>377311.4936642</v>
          </cell>
          <cell r="L124">
            <v>409769.2936818</v>
          </cell>
          <cell r="M124">
            <v>385847.1518202</v>
          </cell>
          <cell r="N124">
            <v>418296.7207618</v>
          </cell>
          <cell r="O124">
            <v>382864.168223</v>
          </cell>
          <cell r="S124">
            <v>358842.8572359</v>
          </cell>
          <cell r="T124">
            <v>377311.4936642</v>
          </cell>
          <cell r="U124">
            <v>409769.2936818</v>
          </cell>
          <cell r="V124">
            <v>385847.1518202</v>
          </cell>
          <cell r="W124">
            <v>418296.7207618</v>
          </cell>
          <cell r="X124">
            <v>382864.168223</v>
          </cell>
          <cell r="AB124">
            <v>366025.1470309</v>
          </cell>
          <cell r="AC124">
            <v>397634.829424</v>
          </cell>
          <cell r="AD124">
            <v>385847.1518202</v>
          </cell>
          <cell r="AF124">
            <v>435940.5225379</v>
          </cell>
          <cell r="AG124">
            <v>396697.8009872</v>
          </cell>
          <cell r="AH124">
            <v>453469.0290807</v>
          </cell>
          <cell r="AI124">
            <v>511270.0214373</v>
          </cell>
        </row>
        <row r="125">
          <cell r="C125">
            <v>208</v>
          </cell>
          <cell r="D125" t="str">
            <v>SHEQUITY</v>
          </cell>
          <cell r="E125" t="str">
            <v>C_AEGONUSD_ASIA</v>
          </cell>
          <cell r="F125" t="str">
            <v>C043</v>
          </cell>
          <cell r="G125" t="str">
            <v>TOT_MOVEMENT</v>
          </cell>
          <cell r="I125" t="str">
            <v>Asia (USD)</v>
          </cell>
          <cell r="J125">
            <v>477871.0329567</v>
          </cell>
          <cell r="K125">
            <v>478846.0164757</v>
          </cell>
          <cell r="L125">
            <v>527168.1964215</v>
          </cell>
          <cell r="M125">
            <v>508700.8849203</v>
          </cell>
          <cell r="N125">
            <v>537134.8190267</v>
          </cell>
          <cell r="O125">
            <v>497685.1322287</v>
          </cell>
          <cell r="S125">
            <v>477871.0329567</v>
          </cell>
          <cell r="T125">
            <v>478846.0164757</v>
          </cell>
          <cell r="U125">
            <v>527168.1964215</v>
          </cell>
          <cell r="V125">
            <v>508700.8849203</v>
          </cell>
          <cell r="W125">
            <v>537134.8190267</v>
          </cell>
          <cell r="X125">
            <v>497685.1322287</v>
          </cell>
          <cell r="AB125">
            <v>475173.8460491</v>
          </cell>
          <cell r="AC125">
            <v>497043.5367853</v>
          </cell>
          <cell r="AD125">
            <v>508700.8849203</v>
          </cell>
          <cell r="AF125">
            <v>566722.6793383</v>
          </cell>
          <cell r="AG125">
            <v>586536.9701446</v>
          </cell>
          <cell r="AH125">
            <v>566836.2863836</v>
          </cell>
          <cell r="AI125">
            <v>639087.5268333</v>
          </cell>
        </row>
        <row r="126">
          <cell r="D126" t="str">
            <v>SHEQUITY</v>
          </cell>
          <cell r="E126" t="str">
            <v>C_AEGON_OTH</v>
          </cell>
          <cell r="F126" t="str">
            <v>C040</v>
          </cell>
          <cell r="G126" t="str">
            <v>TOT_MOVEMENT</v>
          </cell>
          <cell r="I126" t="str">
            <v>Spain and France</v>
          </cell>
          <cell r="J126">
            <v>1164681.6113375</v>
          </cell>
          <cell r="K126">
            <v>1144986.9793375</v>
          </cell>
          <cell r="L126">
            <v>1190117.1283375</v>
          </cell>
          <cell r="M126">
            <v>1071573.8223375</v>
          </cell>
          <cell r="N126">
            <v>1106122.2859375</v>
          </cell>
          <cell r="O126">
            <v>1060416.7102175</v>
          </cell>
          <cell r="S126">
            <v>1164681.6113375</v>
          </cell>
          <cell r="T126">
            <v>1144986.9793375</v>
          </cell>
          <cell r="U126">
            <v>1190117.1283375</v>
          </cell>
          <cell r="V126">
            <v>1071573.8223375</v>
          </cell>
          <cell r="W126">
            <v>1106122.2859375</v>
          </cell>
          <cell r="X126">
            <v>1060416.7102175</v>
          </cell>
          <cell r="AB126">
            <v>1108516.5693375</v>
          </cell>
          <cell r="AC126">
            <v>1045908</v>
          </cell>
          <cell r="AD126">
            <v>1071573.8223375</v>
          </cell>
          <cell r="AF126">
            <v>739465.241</v>
          </cell>
          <cell r="AG126">
            <v>656895.210047</v>
          </cell>
          <cell r="AH126">
            <v>711986.6658124</v>
          </cell>
          <cell r="AI126">
            <v>740596.3723647</v>
          </cell>
        </row>
        <row r="127">
          <cell r="D127" t="str">
            <v>A370102</v>
          </cell>
          <cell r="E127" t="str">
            <v>C_AEGON_OTH</v>
          </cell>
          <cell r="F127" t="str">
            <v>C040</v>
          </cell>
          <cell r="G127" t="str">
            <v>CBINP</v>
          </cell>
          <cell r="I127" t="str">
            <v>Spain and France - Provisions for earn out</v>
          </cell>
          <cell r="J127">
            <v>198407.728</v>
          </cell>
          <cell r="K127">
            <v>196014.075</v>
          </cell>
          <cell r="L127">
            <v>157195.261</v>
          </cell>
          <cell r="M127">
            <v>172607.063</v>
          </cell>
          <cell r="N127">
            <v>173197.359</v>
          </cell>
          <cell r="O127">
            <v>154359.527</v>
          </cell>
          <cell r="S127">
            <v>198407.728</v>
          </cell>
          <cell r="T127">
            <v>196014.075</v>
          </cell>
          <cell r="U127">
            <v>157195.261</v>
          </cell>
          <cell r="V127">
            <v>172607.063</v>
          </cell>
          <cell r="W127">
            <v>173197.359</v>
          </cell>
          <cell r="X127">
            <v>154359.527</v>
          </cell>
          <cell r="AB127">
            <v>196172.736</v>
          </cell>
          <cell r="AC127">
            <v>173211</v>
          </cell>
          <cell r="AD127">
            <v>172607.063</v>
          </cell>
          <cell r="AF127">
            <v>157099</v>
          </cell>
          <cell r="AG127">
            <v>156697</v>
          </cell>
          <cell r="AH127">
            <v>163984</v>
          </cell>
          <cell r="AI127">
            <v>171609</v>
          </cell>
        </row>
        <row r="128">
          <cell r="D128" t="str">
            <v>A410902</v>
          </cell>
          <cell r="E128" t="str">
            <v>C_AEGON_OTH</v>
          </cell>
          <cell r="F128" t="str">
            <v>C040</v>
          </cell>
          <cell r="G128" t="str">
            <v>CBINP</v>
          </cell>
          <cell r="I128" t="str">
            <v>Spain and France - Earn out payables</v>
          </cell>
          <cell r="J128">
            <v>73563.12563</v>
          </cell>
          <cell r="K128">
            <v>75052.93136</v>
          </cell>
          <cell r="L128">
            <v>74005.5689</v>
          </cell>
          <cell r="M128">
            <v>88849</v>
          </cell>
          <cell r="N128">
            <v>89218.701</v>
          </cell>
          <cell r="O128">
            <v>33540.373</v>
          </cell>
          <cell r="S128">
            <v>73563.12563</v>
          </cell>
          <cell r="T128">
            <v>75052.93136</v>
          </cell>
          <cell r="U128">
            <v>74005.5689</v>
          </cell>
          <cell r="V128">
            <v>88849</v>
          </cell>
          <cell r="W128">
            <v>89218.701</v>
          </cell>
          <cell r="X128">
            <v>33540.373</v>
          </cell>
          <cell r="AB128">
            <v>72090.72236</v>
          </cell>
          <cell r="AC128">
            <v>88849</v>
          </cell>
          <cell r="AD128">
            <v>88849</v>
          </cell>
          <cell r="AF128">
            <v>34318</v>
          </cell>
          <cell r="AG128">
            <v>34709</v>
          </cell>
        </row>
        <row r="129">
          <cell r="C129">
            <v>209</v>
          </cell>
          <cell r="I129" t="str">
            <v>Spain and France</v>
          </cell>
          <cell r="J129">
            <v>1436652.4649674997</v>
          </cell>
          <cell r="K129">
            <v>1416053.9856975</v>
          </cell>
          <cell r="L129">
            <v>1421317.9582375</v>
          </cell>
          <cell r="M129">
            <v>1333029.8853375001</v>
          </cell>
          <cell r="N129">
            <v>1368538.3459374998</v>
          </cell>
          <cell r="O129">
            <v>1248316.6102175</v>
          </cell>
          <cell r="P129">
            <v>0</v>
          </cell>
          <cell r="Q129">
            <v>0</v>
          </cell>
          <cell r="S129">
            <v>1436652.4649674997</v>
          </cell>
          <cell r="T129">
            <v>1416053.9856975</v>
          </cell>
          <cell r="U129">
            <v>1421317.9582375</v>
          </cell>
          <cell r="V129">
            <v>1333029.8853375001</v>
          </cell>
          <cell r="W129">
            <v>1368538.3459374998</v>
          </cell>
          <cell r="X129">
            <v>1248316.6102175</v>
          </cell>
          <cell r="Y129">
            <v>0</v>
          </cell>
          <cell r="Z129">
            <v>0</v>
          </cell>
          <cell r="AB129">
            <v>1376780.0276975</v>
          </cell>
          <cell r="AC129">
            <v>1307968</v>
          </cell>
          <cell r="AD129">
            <v>1333029.8853375001</v>
          </cell>
          <cell r="AE129">
            <v>0</v>
          </cell>
          <cell r="AF129">
            <v>930882.241</v>
          </cell>
          <cell r="AG129">
            <v>848301.210047</v>
          </cell>
          <cell r="AH129">
            <v>875970.6658124</v>
          </cell>
          <cell r="AI129">
            <v>912205.3723647</v>
          </cell>
        </row>
        <row r="130">
          <cell r="C130">
            <v>210</v>
          </cell>
          <cell r="D130" t="str">
            <v>SHEQUITY</v>
          </cell>
          <cell r="E130" t="str">
            <v>C_AEGON_VA</v>
          </cell>
          <cell r="F130" t="str">
            <v>C590</v>
          </cell>
          <cell r="G130" t="str">
            <v>TOT_MOVEMENT</v>
          </cell>
          <cell r="I130" t="str">
            <v>Variable Annuities Europe</v>
          </cell>
          <cell r="J130">
            <v>168973</v>
          </cell>
          <cell r="K130">
            <v>186309</v>
          </cell>
          <cell r="L130">
            <v>190001</v>
          </cell>
          <cell r="M130">
            <v>190360</v>
          </cell>
          <cell r="N130">
            <v>184162</v>
          </cell>
          <cell r="O130">
            <v>179245</v>
          </cell>
          <cell r="S130">
            <v>168973</v>
          </cell>
          <cell r="T130">
            <v>186309</v>
          </cell>
          <cell r="U130">
            <v>190001</v>
          </cell>
          <cell r="V130">
            <v>190360</v>
          </cell>
          <cell r="W130">
            <v>184162</v>
          </cell>
          <cell r="X130">
            <v>179245</v>
          </cell>
          <cell r="AB130">
            <v>165197</v>
          </cell>
          <cell r="AC130">
            <v>191261</v>
          </cell>
          <cell r="AD130">
            <v>190360</v>
          </cell>
          <cell r="AF130">
            <v>186685</v>
          </cell>
          <cell r="AG130">
            <v>196062</v>
          </cell>
          <cell r="AH130">
            <v>212211</v>
          </cell>
          <cell r="AI130">
            <v>238947</v>
          </cell>
        </row>
        <row r="131">
          <cell r="C131">
            <v>211</v>
          </cell>
          <cell r="D131" t="str">
            <v>SHEQUITY</v>
          </cell>
          <cell r="E131" t="str">
            <v>C_AEGON_AM</v>
          </cell>
          <cell r="F131" t="str">
            <v>C006</v>
          </cell>
          <cell r="G131" t="str">
            <v>TOT_MOVEMENT</v>
          </cell>
          <cell r="I131" t="str">
            <v>Aegon Asset Management</v>
          </cell>
          <cell r="J131">
            <v>203614.6669076</v>
          </cell>
          <cell r="K131">
            <v>219872.2688226</v>
          </cell>
          <cell r="L131">
            <v>232164.3249944</v>
          </cell>
          <cell r="M131">
            <v>212072.2215777</v>
          </cell>
          <cell r="N131">
            <v>233694.5755528</v>
          </cell>
          <cell r="O131">
            <v>247862.9943055</v>
          </cell>
          <cell r="S131">
            <v>203614.6669076</v>
          </cell>
          <cell r="T131">
            <v>219872.2688226</v>
          </cell>
          <cell r="U131">
            <v>232164.3249944</v>
          </cell>
          <cell r="V131">
            <v>212072.2215777</v>
          </cell>
          <cell r="W131">
            <v>233694.5755528</v>
          </cell>
          <cell r="X131">
            <v>247862.9943055</v>
          </cell>
          <cell r="AB131">
            <v>193107.3242131</v>
          </cell>
          <cell r="AC131">
            <v>217523.2747963</v>
          </cell>
          <cell r="AD131">
            <v>212072.2215777</v>
          </cell>
          <cell r="AF131">
            <v>213622.7690824</v>
          </cell>
          <cell r="AG131">
            <v>249255.4422433</v>
          </cell>
          <cell r="AH131">
            <v>290437.814738</v>
          </cell>
          <cell r="AI131">
            <v>341746.7113674</v>
          </cell>
        </row>
        <row r="132">
          <cell r="D132" t="str">
            <v>SHEQUITY</v>
          </cell>
          <cell r="E132" t="str">
            <v>C_AEGON_OTH</v>
          </cell>
          <cell r="F132" t="str">
            <v>C004</v>
          </cell>
          <cell r="G132" t="str">
            <v>TOT_MOVEMENT</v>
          </cell>
          <cell r="I132" t="str">
            <v>New markets</v>
          </cell>
          <cell r="J132">
            <v>2422761.8331831</v>
          </cell>
          <cell r="K132">
            <v>2474529.5795309</v>
          </cell>
          <cell r="L132">
            <v>2596704.9534818</v>
          </cell>
          <cell r="M132">
            <v>2450560.5409111</v>
          </cell>
          <cell r="N132">
            <v>2541900.0870661</v>
          </cell>
          <cell r="O132">
            <v>2465033.8635647</v>
          </cell>
          <cell r="S132">
            <v>2422761.8331831</v>
          </cell>
          <cell r="T132">
            <v>2474529.5795309</v>
          </cell>
          <cell r="U132">
            <v>2596704.9534818</v>
          </cell>
          <cell r="V132">
            <v>2450560.5409111</v>
          </cell>
          <cell r="W132">
            <v>2541900.0870661</v>
          </cell>
          <cell r="X132">
            <v>2465033.8635647</v>
          </cell>
          <cell r="AB132">
            <v>2320346.4163597</v>
          </cell>
          <cell r="AC132">
            <v>2429767.1654146</v>
          </cell>
          <cell r="AD132">
            <v>2450560.5409111</v>
          </cell>
          <cell r="AF132">
            <v>2164815.965676</v>
          </cell>
          <cell r="AG132">
            <v>2096944.205325</v>
          </cell>
          <cell r="AH132">
            <v>2295189.8438628</v>
          </cell>
          <cell r="AI132">
            <v>2481690.6403486</v>
          </cell>
        </row>
        <row r="133">
          <cell r="D133" t="str">
            <v>A370102</v>
          </cell>
          <cell r="E133" t="str">
            <v>C_AEGON_OTH</v>
          </cell>
          <cell r="F133" t="str">
            <v>C004</v>
          </cell>
          <cell r="G133" t="str">
            <v>CBINP</v>
          </cell>
          <cell r="I133" t="str">
            <v>New markets - Provisions for earn out</v>
          </cell>
          <cell r="J133">
            <v>198407.728</v>
          </cell>
          <cell r="K133">
            <v>196014.075</v>
          </cell>
          <cell r="L133">
            <v>157195.261</v>
          </cell>
          <cell r="M133">
            <v>172607.063</v>
          </cell>
          <cell r="N133">
            <v>173197.359</v>
          </cell>
          <cell r="O133">
            <v>154359.527</v>
          </cell>
          <cell r="S133">
            <v>198407.728</v>
          </cell>
          <cell r="T133">
            <v>196014.075</v>
          </cell>
          <cell r="U133">
            <v>157195.261</v>
          </cell>
          <cell r="V133">
            <v>172607.063</v>
          </cell>
          <cell r="W133">
            <v>173197.359</v>
          </cell>
          <cell r="X133">
            <v>154359.527</v>
          </cell>
          <cell r="AB133">
            <v>196172.736</v>
          </cell>
          <cell r="AC133">
            <v>173211</v>
          </cell>
          <cell r="AD133">
            <v>172607.063</v>
          </cell>
          <cell r="AF133">
            <v>157099</v>
          </cell>
          <cell r="AG133">
            <v>156697</v>
          </cell>
          <cell r="AH133">
            <v>163984</v>
          </cell>
          <cell r="AI133">
            <v>171609</v>
          </cell>
        </row>
        <row r="134">
          <cell r="C134">
            <v>212</v>
          </cell>
          <cell r="D134" t="str">
            <v>A410902</v>
          </cell>
          <cell r="E134" t="str">
            <v>C_AEGON_OTH</v>
          </cell>
          <cell r="F134" t="str">
            <v>C004</v>
          </cell>
          <cell r="G134" t="str">
            <v>CBINP</v>
          </cell>
          <cell r="I134" t="str">
            <v>New markets - Earn out payables</v>
          </cell>
          <cell r="J134">
            <v>73563.12563</v>
          </cell>
          <cell r="K134">
            <v>75052.93136</v>
          </cell>
          <cell r="L134">
            <v>74005.5689</v>
          </cell>
          <cell r="M134">
            <v>88849</v>
          </cell>
          <cell r="N134">
            <v>89218.701</v>
          </cell>
          <cell r="O134">
            <v>33540.373</v>
          </cell>
          <cell r="S134">
            <v>73563.12563</v>
          </cell>
          <cell r="T134">
            <v>75052.93136</v>
          </cell>
          <cell r="U134">
            <v>74005.5689</v>
          </cell>
          <cell r="V134">
            <v>88849</v>
          </cell>
          <cell r="W134">
            <v>89218.701</v>
          </cell>
          <cell r="X134">
            <v>33540.373</v>
          </cell>
          <cell r="AB134">
            <v>72090.72236</v>
          </cell>
          <cell r="AC134">
            <v>88849</v>
          </cell>
          <cell r="AD134">
            <v>88849</v>
          </cell>
          <cell r="AF134">
            <v>34318</v>
          </cell>
          <cell r="AG134">
            <v>34709</v>
          </cell>
        </row>
        <row r="135">
          <cell r="C135">
            <v>213</v>
          </cell>
          <cell r="I135" t="str">
            <v>New markets</v>
          </cell>
          <cell r="J135">
            <v>2694732.6868131002</v>
          </cell>
          <cell r="K135">
            <v>2745596.5858909</v>
          </cell>
          <cell r="L135">
            <v>2827905.7833817997</v>
          </cell>
          <cell r="M135">
            <v>2712016.6039111</v>
          </cell>
          <cell r="N135">
            <v>2804316.1470661</v>
          </cell>
          <cell r="O135">
            <v>2652933.7635647</v>
          </cell>
          <cell r="P135">
            <v>0</v>
          </cell>
          <cell r="Q135">
            <v>0</v>
          </cell>
          <cell r="S135">
            <v>2694732.6868131002</v>
          </cell>
          <cell r="T135">
            <v>2745596.5858909</v>
          </cell>
          <cell r="U135">
            <v>2827905.7833817997</v>
          </cell>
          <cell r="V135">
            <v>2712016.6039111</v>
          </cell>
          <cell r="W135">
            <v>2804316.1470661</v>
          </cell>
          <cell r="X135">
            <v>2652933.7635647</v>
          </cell>
          <cell r="Y135">
            <v>0</v>
          </cell>
          <cell r="Z135">
            <v>0</v>
          </cell>
          <cell r="AB135">
            <v>2588609.8747197</v>
          </cell>
          <cell r="AC135">
            <v>2691827.1654146</v>
          </cell>
          <cell r="AD135">
            <v>2712016.6039111</v>
          </cell>
          <cell r="AE135">
            <v>0</v>
          </cell>
          <cell r="AF135">
            <v>2356232.965676</v>
          </cell>
          <cell r="AG135">
            <v>2288350.205325</v>
          </cell>
          <cell r="AH135">
            <v>2459173.8438628</v>
          </cell>
          <cell r="AI135">
            <v>2653299.6403486</v>
          </cell>
        </row>
        <row r="136">
          <cell r="H136" t="str">
            <v>H</v>
          </cell>
          <cell r="I136" t="str">
            <v>Total capital in units</v>
          </cell>
          <cell r="J136">
            <v>26947490.518761</v>
          </cell>
          <cell r="K136">
            <v>28154676.991460603</v>
          </cell>
          <cell r="L136">
            <v>29204619.939251203</v>
          </cell>
          <cell r="M136">
            <v>29312310.1060481</v>
          </cell>
          <cell r="N136">
            <v>29664839.948872298</v>
          </cell>
          <cell r="O136">
            <v>26943835.924468104</v>
          </cell>
          <cell r="P136">
            <v>0</v>
          </cell>
          <cell r="Q136">
            <v>0</v>
          </cell>
          <cell r="S136">
            <v>26947490.518761</v>
          </cell>
          <cell r="T136">
            <v>28154676.991460603</v>
          </cell>
          <cell r="U136">
            <v>29204619.939251203</v>
          </cell>
          <cell r="V136">
            <v>29312310.1060481</v>
          </cell>
          <cell r="W136">
            <v>29664839.948872298</v>
          </cell>
          <cell r="X136">
            <v>26943835.924468104</v>
          </cell>
          <cell r="Y136">
            <v>0</v>
          </cell>
          <cell r="Z136">
            <v>0</v>
          </cell>
          <cell r="AB136">
            <v>26887653.277100798</v>
          </cell>
          <cell r="AC136">
            <v>30461352.136369802</v>
          </cell>
          <cell r="AD136">
            <v>29312310.1060481</v>
          </cell>
          <cell r="AE136">
            <v>0</v>
          </cell>
          <cell r="AF136">
            <v>26412184.530151397</v>
          </cell>
          <cell r="AG136">
            <v>26513644.1641511</v>
          </cell>
          <cell r="AH136">
            <v>24812604.870336402</v>
          </cell>
          <cell r="AI136">
            <v>23030892.9717245</v>
          </cell>
        </row>
        <row r="138">
          <cell r="I138" t="str">
            <v>Correction ending balance last year due to restatements (to be added to ending balance last year)</v>
          </cell>
        </row>
        <row r="139">
          <cell r="D139" t="str">
            <v>SHEQUITY</v>
          </cell>
          <cell r="E139" t="str">
            <v>C_AEGON_USA</v>
          </cell>
          <cell r="F139" t="str">
            <v>C001</v>
          </cell>
          <cell r="G139" t="str">
            <v>M003</v>
          </cell>
          <cell r="I139" t="str">
            <v>Americas</v>
          </cell>
          <cell r="N139">
            <v>14901.9849589</v>
          </cell>
          <cell r="O139">
            <v>14901.9849589</v>
          </cell>
          <cell r="W139">
            <v>14901.9849589</v>
          </cell>
          <cell r="X139">
            <v>14901.9849589</v>
          </cell>
          <cell r="AB139">
            <v>-380593.9336527</v>
          </cell>
          <cell r="AF139">
            <v>14901.9849589</v>
          </cell>
          <cell r="AG139">
            <v>-668000</v>
          </cell>
        </row>
        <row r="140">
          <cell r="D140" t="str">
            <v>SHEQUITY</v>
          </cell>
          <cell r="E140" t="str">
            <v>C_AEGONUSD_USA</v>
          </cell>
          <cell r="F140" t="str">
            <v>C001</v>
          </cell>
          <cell r="G140" t="str">
            <v>M003</v>
          </cell>
          <cell r="I140" t="str">
            <v>Americas (USD)</v>
          </cell>
          <cell r="N140">
            <v>19646.7769704</v>
          </cell>
          <cell r="O140">
            <v>19646.7769704</v>
          </cell>
          <cell r="W140">
            <v>19646.7769704</v>
          </cell>
          <cell r="X140">
            <v>19646.7769704</v>
          </cell>
          <cell r="AB140">
            <v>-508549.6141721</v>
          </cell>
          <cell r="AF140">
            <v>19646.7769704</v>
          </cell>
          <cell r="AG140">
            <v>-835000</v>
          </cell>
        </row>
        <row r="141">
          <cell r="D141" t="str">
            <v>SHEQUITY</v>
          </cell>
          <cell r="E141" t="str">
            <v>C_AEGON_NL</v>
          </cell>
          <cell r="F141" t="str">
            <v>C002</v>
          </cell>
          <cell r="G141" t="str">
            <v>M003</v>
          </cell>
          <cell r="I141" t="str">
            <v>The Netherlands</v>
          </cell>
          <cell r="J141">
            <v>-122106</v>
          </cell>
          <cell r="K141">
            <v>-122106</v>
          </cell>
          <cell r="L141">
            <v>-122106</v>
          </cell>
          <cell r="M141">
            <v>-122106</v>
          </cell>
          <cell r="N141">
            <v>0</v>
          </cell>
          <cell r="O141">
            <v>0</v>
          </cell>
          <cell r="S141">
            <v>-122106</v>
          </cell>
          <cell r="T141">
            <v>-122106</v>
          </cell>
          <cell r="U141">
            <v>-122106</v>
          </cell>
          <cell r="V141">
            <v>-122106</v>
          </cell>
          <cell r="W141">
            <v>0</v>
          </cell>
          <cell r="X141">
            <v>0</v>
          </cell>
          <cell r="AB141">
            <v>-80876</v>
          </cell>
          <cell r="AD141">
            <v>-122106</v>
          </cell>
          <cell r="AF141">
            <v>0</v>
          </cell>
          <cell r="AG141">
            <v>-250000</v>
          </cell>
        </row>
        <row r="142">
          <cell r="D142" t="str">
            <v>SHEQUITY</v>
          </cell>
          <cell r="E142" t="str">
            <v>C_AEGON_UK</v>
          </cell>
          <cell r="F142" t="str">
            <v>C003</v>
          </cell>
          <cell r="G142" t="str">
            <v>M003</v>
          </cell>
          <cell r="I142" t="str">
            <v>United Kingdom</v>
          </cell>
          <cell r="N142">
            <v>0</v>
          </cell>
          <cell r="O142">
            <v>0</v>
          </cell>
          <cell r="W142">
            <v>0</v>
          </cell>
          <cell r="X142">
            <v>0</v>
          </cell>
          <cell r="AB142">
            <v>-85269.5167305</v>
          </cell>
          <cell r="AF142">
            <v>-10479.5956111</v>
          </cell>
          <cell r="AG142">
            <v>-170901.25</v>
          </cell>
        </row>
        <row r="143">
          <cell r="D143" t="str">
            <v>SHEQUITY</v>
          </cell>
          <cell r="E143" t="str">
            <v>LC</v>
          </cell>
          <cell r="F143" t="str">
            <v>C003</v>
          </cell>
          <cell r="G143" t="str">
            <v>M003</v>
          </cell>
          <cell r="I143" t="str">
            <v>United Kingdom (GBP)</v>
          </cell>
          <cell r="N143">
            <v>0</v>
          </cell>
          <cell r="O143">
            <v>0</v>
          </cell>
          <cell r="P143">
            <v>124800</v>
          </cell>
          <cell r="Q143">
            <v>124800</v>
          </cell>
          <cell r="W143">
            <v>0</v>
          </cell>
          <cell r="X143">
            <v>0</v>
          </cell>
          <cell r="Y143">
            <v>124800</v>
          </cell>
          <cell r="Z143">
            <v>124800</v>
          </cell>
          <cell r="AB143">
            <v>-73400</v>
          </cell>
          <cell r="AE143">
            <v>124800</v>
          </cell>
          <cell r="AF143">
            <v>-8500</v>
          </cell>
          <cell r="AG143">
            <v>-136721</v>
          </cell>
        </row>
        <row r="144">
          <cell r="D144" t="str">
            <v>SHEQUITY</v>
          </cell>
          <cell r="E144" t="str">
            <v>C_AEGON_CEE</v>
          </cell>
          <cell r="F144" t="str">
            <v>C044</v>
          </cell>
          <cell r="G144" t="str">
            <v>M003</v>
          </cell>
          <cell r="I144" t="str">
            <v>Central Eastern Europe</v>
          </cell>
        </row>
        <row r="145">
          <cell r="D145" t="str">
            <v>SHEQUITY</v>
          </cell>
          <cell r="E145" t="str">
            <v>C_AEGON_ASIA</v>
          </cell>
          <cell r="F145" t="str">
            <v>C043</v>
          </cell>
          <cell r="G145" t="str">
            <v>M003</v>
          </cell>
          <cell r="I145" t="str">
            <v>Asia</v>
          </cell>
          <cell r="J145">
            <v>3.51000344380736E-05</v>
          </cell>
          <cell r="K145">
            <v>3.51000344380736E-05</v>
          </cell>
          <cell r="L145">
            <v>3.51000344380736E-05</v>
          </cell>
          <cell r="M145">
            <v>3.51000344380736E-05</v>
          </cell>
          <cell r="N145">
            <v>-0.0055810000000065</v>
          </cell>
          <cell r="O145">
            <v>-5.26000076206401E-05</v>
          </cell>
          <cell r="S145">
            <v>3.51000344380736E-05</v>
          </cell>
          <cell r="T145">
            <v>3.51000344380736E-05</v>
          </cell>
          <cell r="U145">
            <v>3.51000344380736E-05</v>
          </cell>
          <cell r="V145">
            <v>3.51000344380736E-05</v>
          </cell>
          <cell r="W145">
            <v>-0.0055810000000065</v>
          </cell>
          <cell r="X145">
            <v>-5.26000076206401E-05</v>
          </cell>
          <cell r="AD145">
            <v>3.51000344380736E-05</v>
          </cell>
          <cell r="AF145">
            <v>0</v>
          </cell>
          <cell r="AG145">
            <v>72531.77511</v>
          </cell>
        </row>
        <row r="146">
          <cell r="D146" t="str">
            <v>SHEQUITY</v>
          </cell>
          <cell r="E146" t="str">
            <v>C_AEGONUSD_ASIA</v>
          </cell>
          <cell r="F146" t="str">
            <v>C043</v>
          </cell>
          <cell r="G146" t="str">
            <v>M003</v>
          </cell>
          <cell r="I146" t="str">
            <v>Asia (USD)</v>
          </cell>
          <cell r="J146">
            <v>4.54999972134829E-05</v>
          </cell>
          <cell r="K146">
            <v>4.54999972134829E-05</v>
          </cell>
          <cell r="L146">
            <v>4.54999972134829E-05</v>
          </cell>
          <cell r="M146">
            <v>4.54999972134829E-05</v>
          </cell>
          <cell r="N146">
            <v>-0.00735790000004499</v>
          </cell>
          <cell r="O146">
            <v>-6.94000045768917E-05</v>
          </cell>
          <cell r="S146">
            <v>4.54999972134829E-05</v>
          </cell>
          <cell r="T146">
            <v>4.54999972134829E-05</v>
          </cell>
          <cell r="U146">
            <v>4.54999972134829E-05</v>
          </cell>
          <cell r="V146">
            <v>4.54999972134829E-05</v>
          </cell>
          <cell r="W146">
            <v>-0.00735790000004499</v>
          </cell>
          <cell r="X146">
            <v>-6.94000045768917E-05</v>
          </cell>
          <cell r="AD146">
            <v>4.54999972134829E-05</v>
          </cell>
          <cell r="AF146">
            <v>0</v>
          </cell>
          <cell r="AG146">
            <v>90664.7188875</v>
          </cell>
        </row>
        <row r="147">
          <cell r="D147" t="str">
            <v>SHEQUITY</v>
          </cell>
          <cell r="E147" t="str">
            <v>C_AEGON_OTH</v>
          </cell>
          <cell r="F147" t="str">
            <v>C040</v>
          </cell>
          <cell r="G147" t="str">
            <v>M003</v>
          </cell>
          <cell r="I147" t="str">
            <v>Spain and France</v>
          </cell>
          <cell r="J147">
            <v>0.204999999999927</v>
          </cell>
          <cell r="K147">
            <v>0.204999999999927</v>
          </cell>
          <cell r="L147">
            <v>0.204999999999927</v>
          </cell>
          <cell r="M147">
            <v>1.40200000000004</v>
          </cell>
          <cell r="N147">
            <v>-0.460000000000719</v>
          </cell>
          <cell r="O147">
            <v>-0.459999999999127</v>
          </cell>
          <cell r="S147">
            <v>0.204999999999927</v>
          </cell>
          <cell r="T147">
            <v>0.204999999999927</v>
          </cell>
          <cell r="U147">
            <v>0.204999999999927</v>
          </cell>
          <cell r="V147">
            <v>1.40200000000004</v>
          </cell>
          <cell r="W147">
            <v>-0.460000000000719</v>
          </cell>
          <cell r="X147">
            <v>-0.459999999999127</v>
          </cell>
          <cell r="AD147">
            <v>1.40200000000004</v>
          </cell>
          <cell r="AF147">
            <v>-0.649999999997817</v>
          </cell>
          <cell r="AG147">
            <v>19479.99</v>
          </cell>
        </row>
        <row r="148">
          <cell r="D148" t="str">
            <v>A370102</v>
          </cell>
          <cell r="E148" t="str">
            <v>C_AEGON_OTH</v>
          </cell>
          <cell r="F148" t="str">
            <v>C040</v>
          </cell>
          <cell r="G148" t="str">
            <v>M003</v>
          </cell>
          <cell r="I148" t="str">
            <v>Spain and France - Provisions for earn out</v>
          </cell>
          <cell r="J148">
            <v>0</v>
          </cell>
          <cell r="K148">
            <v>0</v>
          </cell>
          <cell r="L148">
            <v>0</v>
          </cell>
          <cell r="S148">
            <v>0</v>
          </cell>
          <cell r="T148">
            <v>0</v>
          </cell>
          <cell r="U148">
            <v>0</v>
          </cell>
        </row>
        <row r="149">
          <cell r="D149" t="str">
            <v>A410902</v>
          </cell>
          <cell r="E149" t="str">
            <v>C_AEGON_OTH</v>
          </cell>
          <cell r="F149" t="str">
            <v>C040</v>
          </cell>
          <cell r="G149" t="str">
            <v>M003</v>
          </cell>
          <cell r="I149" t="str">
            <v>Spain and France - Earn out payables</v>
          </cell>
        </row>
        <row r="150">
          <cell r="I150" t="str">
            <v>Spain and France</v>
          </cell>
          <cell r="J150">
            <v>0.204999999999927</v>
          </cell>
          <cell r="K150">
            <v>0.204999999999927</v>
          </cell>
          <cell r="L150">
            <v>0.204999999999927</v>
          </cell>
          <cell r="M150">
            <v>1.40200000000004</v>
          </cell>
          <cell r="N150">
            <v>-0.460000000000719</v>
          </cell>
          <cell r="O150">
            <v>-0.459999999999127</v>
          </cell>
          <cell r="P150">
            <v>0</v>
          </cell>
          <cell r="Q150">
            <v>0</v>
          </cell>
          <cell r="S150">
            <v>0.204999999999927</v>
          </cell>
          <cell r="T150">
            <v>0.204999999999927</v>
          </cell>
          <cell r="U150">
            <v>0.204999999999927</v>
          </cell>
          <cell r="V150">
            <v>1.40200000000004</v>
          </cell>
          <cell r="W150">
            <v>-0.460000000000719</v>
          </cell>
          <cell r="X150">
            <v>-0.459999999999127</v>
          </cell>
          <cell r="Y150">
            <v>0</v>
          </cell>
          <cell r="Z150">
            <v>0</v>
          </cell>
          <cell r="AB150">
            <v>0</v>
          </cell>
          <cell r="AC150">
            <v>0</v>
          </cell>
          <cell r="AD150">
            <v>1.40200000000004</v>
          </cell>
          <cell r="AE150">
            <v>0</v>
          </cell>
          <cell r="AF150">
            <v>-0.649999999997817</v>
          </cell>
          <cell r="AG150">
            <v>19479.99</v>
          </cell>
          <cell r="AH150">
            <v>0</v>
          </cell>
          <cell r="AI150">
            <v>0</v>
          </cell>
        </row>
        <row r="151">
          <cell r="D151" t="str">
            <v>SHEQUITY</v>
          </cell>
          <cell r="E151" t="str">
            <v>C_AEGON_VA</v>
          </cell>
          <cell r="F151" t="str">
            <v>C590</v>
          </cell>
          <cell r="G151" t="str">
            <v>M003</v>
          </cell>
          <cell r="I151" t="str">
            <v>Variable Annuities Europe</v>
          </cell>
        </row>
        <row r="152">
          <cell r="D152" t="str">
            <v>SHEQUITY</v>
          </cell>
          <cell r="E152" t="str">
            <v>C_AEGON_AM</v>
          </cell>
          <cell r="F152" t="str">
            <v>C006</v>
          </cell>
          <cell r="G152" t="str">
            <v>M003</v>
          </cell>
          <cell r="I152" t="str">
            <v>Aegon Asset Management</v>
          </cell>
          <cell r="J152">
            <v>0</v>
          </cell>
          <cell r="K152">
            <v>0</v>
          </cell>
          <cell r="L152">
            <v>0</v>
          </cell>
          <cell r="M152">
            <v>0</v>
          </cell>
          <cell r="N152">
            <v>0.243486700000176</v>
          </cell>
          <cell r="O152">
            <v>-2.75651329999982</v>
          </cell>
          <cell r="S152">
            <v>0</v>
          </cell>
          <cell r="T152">
            <v>0</v>
          </cell>
          <cell r="U152">
            <v>0</v>
          </cell>
          <cell r="V152">
            <v>0</v>
          </cell>
          <cell r="W152">
            <v>0.243486700000176</v>
          </cell>
          <cell r="X152">
            <v>-2.75651329999982</v>
          </cell>
          <cell r="AD152">
            <v>0</v>
          </cell>
          <cell r="AF152">
            <v>0.243486700000176</v>
          </cell>
        </row>
        <row r="153">
          <cell r="D153" t="str">
            <v>SHEQUITY</v>
          </cell>
          <cell r="E153" t="str">
            <v>C_AEGON_OTH</v>
          </cell>
          <cell r="F153" t="str">
            <v>C004</v>
          </cell>
          <cell r="G153" t="str">
            <v>M003</v>
          </cell>
          <cell r="I153" t="str">
            <v>New markets</v>
          </cell>
          <cell r="J153">
            <v>0.205035100019813</v>
          </cell>
          <cell r="K153">
            <v>0.205035100019813</v>
          </cell>
          <cell r="L153">
            <v>0.205035100019813</v>
          </cell>
          <cell r="M153">
            <v>1.40203510003448</v>
          </cell>
          <cell r="N153">
            <v>-0.222094300000549</v>
          </cell>
          <cell r="O153">
            <v>-3.21656590000657</v>
          </cell>
          <cell r="S153">
            <v>0.205035100019813</v>
          </cell>
          <cell r="T153">
            <v>0.205035100019813</v>
          </cell>
          <cell r="U153">
            <v>0.205035100019813</v>
          </cell>
          <cell r="V153">
            <v>1.40203510003448</v>
          </cell>
          <cell r="W153">
            <v>-0.222094300000549</v>
          </cell>
          <cell r="X153">
            <v>-3.21656590000657</v>
          </cell>
          <cell r="AD153">
            <v>1.40203510003448</v>
          </cell>
          <cell r="AF153">
            <v>-0.406513299997641</v>
          </cell>
          <cell r="AG153">
            <v>92011.76511</v>
          </cell>
        </row>
        <row r="154">
          <cell r="D154" t="str">
            <v>A370102</v>
          </cell>
          <cell r="E154" t="str">
            <v>C_AEGON_OTH</v>
          </cell>
          <cell r="F154" t="str">
            <v>C004</v>
          </cell>
          <cell r="G154" t="str">
            <v>M003</v>
          </cell>
          <cell r="I154" t="str">
            <v>New markets - Provisions for earn out</v>
          </cell>
          <cell r="J154">
            <v>0</v>
          </cell>
          <cell r="K154">
            <v>0</v>
          </cell>
          <cell r="L154">
            <v>0</v>
          </cell>
          <cell r="S154">
            <v>0</v>
          </cell>
          <cell r="T154">
            <v>0</v>
          </cell>
          <cell r="U154">
            <v>0</v>
          </cell>
        </row>
        <row r="155">
          <cell r="D155" t="str">
            <v>A410902</v>
          </cell>
          <cell r="E155" t="str">
            <v>C_AEGON_OTH</v>
          </cell>
          <cell r="F155" t="str">
            <v>C004</v>
          </cell>
          <cell r="G155" t="str">
            <v>M003</v>
          </cell>
          <cell r="I155" t="str">
            <v>New markets - Earn out payables</v>
          </cell>
        </row>
        <row r="156">
          <cell r="I156" t="str">
            <v>New markets</v>
          </cell>
          <cell r="J156">
            <v>0.205035100019813</v>
          </cell>
          <cell r="K156">
            <v>0.205035100019813</v>
          </cell>
          <cell r="L156">
            <v>0.205035100019813</v>
          </cell>
          <cell r="M156">
            <v>1.40203510003448</v>
          </cell>
          <cell r="N156">
            <v>-0.222094300000549</v>
          </cell>
          <cell r="O156">
            <v>-3.21656590000657</v>
          </cell>
          <cell r="P156">
            <v>0</v>
          </cell>
          <cell r="Q156">
            <v>0</v>
          </cell>
          <cell r="S156">
            <v>0.205035100019813</v>
          </cell>
          <cell r="T156">
            <v>0.205035100019813</v>
          </cell>
          <cell r="U156">
            <v>0.205035100019813</v>
          </cell>
          <cell r="V156">
            <v>1.40203510003448</v>
          </cell>
          <cell r="W156">
            <v>-0.222094300000549</v>
          </cell>
          <cell r="X156">
            <v>-3.21656590000657</v>
          </cell>
          <cell r="Y156">
            <v>0</v>
          </cell>
          <cell r="Z156">
            <v>0</v>
          </cell>
          <cell r="AB156">
            <v>0</v>
          </cell>
          <cell r="AC156">
            <v>0</v>
          </cell>
          <cell r="AD156">
            <v>1.40203510003448</v>
          </cell>
          <cell r="AE156">
            <v>0</v>
          </cell>
          <cell r="AF156">
            <v>-0.406513299997641</v>
          </cell>
          <cell r="AG156">
            <v>92011.76511</v>
          </cell>
          <cell r="AH156">
            <v>0</v>
          </cell>
          <cell r="AI156">
            <v>0</v>
          </cell>
        </row>
        <row r="157">
          <cell r="I157" t="str">
            <v>Total correction restatements</v>
          </cell>
          <cell r="J157">
            <v>-122105.79496489996</v>
          </cell>
          <cell r="K157">
            <v>-122105.79496489996</v>
          </cell>
          <cell r="L157">
            <v>-122105.79496489996</v>
          </cell>
          <cell r="M157">
            <v>-122104.59796489996</v>
          </cell>
          <cell r="N157">
            <v>14901.762864600001</v>
          </cell>
          <cell r="O157">
            <v>14898.768392999995</v>
          </cell>
          <cell r="P157">
            <v>0</v>
          </cell>
          <cell r="Q157">
            <v>0</v>
          </cell>
          <cell r="S157">
            <v>-122105.79496489996</v>
          </cell>
          <cell r="T157">
            <v>-122105.79496489996</v>
          </cell>
          <cell r="U157">
            <v>-122105.79496489996</v>
          </cell>
          <cell r="V157">
            <v>-122104.59796489996</v>
          </cell>
          <cell r="W157">
            <v>14901.762864600001</v>
          </cell>
          <cell r="X157">
            <v>14898.768392999995</v>
          </cell>
          <cell r="Y157">
            <v>0</v>
          </cell>
          <cell r="Z157">
            <v>0</v>
          </cell>
          <cell r="AB157">
            <v>-546739.4503832</v>
          </cell>
          <cell r="AC157">
            <v>0</v>
          </cell>
          <cell r="AD157">
            <v>-122104.59796489996</v>
          </cell>
          <cell r="AE157">
            <v>0</v>
          </cell>
          <cell r="AF157">
            <v>4421.982834500003</v>
          </cell>
          <cell r="AG157">
            <v>-996889.48489</v>
          </cell>
          <cell r="AH157">
            <v>0</v>
          </cell>
          <cell r="AI157">
            <v>0</v>
          </cell>
        </row>
        <row r="159">
          <cell r="I159" t="str">
            <v>Avg capital in units:</v>
          </cell>
        </row>
        <row r="160">
          <cell r="C160">
            <v>301</v>
          </cell>
          <cell r="D160" t="str">
            <v>SHEQUITY</v>
          </cell>
          <cell r="E160" t="str">
            <v>C_AEGON_USA</v>
          </cell>
          <cell r="F160" t="str">
            <v>C001</v>
          </cell>
          <cell r="G160" t="str">
            <v>TOT_MOVEMENT</v>
          </cell>
          <cell r="I160" t="str">
            <v>Americas</v>
          </cell>
          <cell r="J160">
            <v>16841850.577328198</v>
          </cell>
          <cell r="K160">
            <v>17380630.850870498</v>
          </cell>
          <cell r="L160">
            <v>17476577.20499225</v>
          </cell>
          <cell r="M160">
            <v>17241192.17148105</v>
          </cell>
          <cell r="N160">
            <v>17773063.47555165</v>
          </cell>
          <cell r="O160">
            <v>16966042.430710748</v>
          </cell>
          <cell r="P160" t="str">
            <v/>
          </cell>
          <cell r="Q160" t="str">
            <v/>
          </cell>
          <cell r="S160">
            <v>16841850.577328198</v>
          </cell>
          <cell r="T160">
            <v>17380630.850870498</v>
          </cell>
          <cell r="U160">
            <v>17476577.20499225</v>
          </cell>
          <cell r="V160">
            <v>17241192.17148105</v>
          </cell>
          <cell r="W160">
            <v>17773063.47555165</v>
          </cell>
          <cell r="X160">
            <v>16966042.430710748</v>
          </cell>
          <cell r="Y160" t="str">
            <v/>
          </cell>
          <cell r="Z160" t="str">
            <v/>
          </cell>
          <cell r="AB160">
            <v>0</v>
          </cell>
          <cell r="AC160">
            <v>0</v>
          </cell>
          <cell r="AD160">
            <v>0</v>
          </cell>
          <cell r="AE160" t="str">
            <v/>
          </cell>
          <cell r="AF160">
            <v>16822568.0209862</v>
          </cell>
          <cell r="AG160">
            <v>17927842.3338261</v>
          </cell>
          <cell r="AH160">
            <v>16375134.36764985</v>
          </cell>
          <cell r="AI160">
            <v>15412472.17892475</v>
          </cell>
        </row>
        <row r="161">
          <cell r="C161">
            <v>302</v>
          </cell>
          <cell r="D161" t="str">
            <v>SHEQUITY</v>
          </cell>
          <cell r="E161" t="str">
            <v>C_AEGONUSD_USA</v>
          </cell>
          <cell r="F161" t="str">
            <v>C001</v>
          </cell>
          <cell r="G161" t="str">
            <v>TOT_MOVEMENT</v>
          </cell>
          <cell r="I161" t="str">
            <v>Americas (USD)</v>
          </cell>
          <cell r="J161">
            <v>22144564.0905462</v>
          </cell>
          <cell r="K161">
            <v>22304221.1267925</v>
          </cell>
          <cell r="L161">
            <v>22582709.7498203</v>
          </cell>
          <cell r="M161">
            <v>22559703.8145743</v>
          </cell>
          <cell r="N161">
            <v>23123515.34519785</v>
          </cell>
          <cell r="O161">
            <v>22216572.66377605</v>
          </cell>
          <cell r="P161" t="str">
            <v/>
          </cell>
          <cell r="Q161" t="str">
            <v/>
          </cell>
          <cell r="S161">
            <v>22144564.0905462</v>
          </cell>
          <cell r="T161">
            <v>22304221.1267925</v>
          </cell>
          <cell r="U161">
            <v>22582709.7498203</v>
          </cell>
          <cell r="V161">
            <v>22559703.8145743</v>
          </cell>
          <cell r="W161">
            <v>23123515.34519785</v>
          </cell>
          <cell r="X161">
            <v>22216572.66377605</v>
          </cell>
          <cell r="Y161" t="str">
            <v/>
          </cell>
          <cell r="Z161" t="str">
            <v/>
          </cell>
          <cell r="AB161">
            <v>0</v>
          </cell>
          <cell r="AC161">
            <v>0</v>
          </cell>
          <cell r="AD161">
            <v>0</v>
          </cell>
          <cell r="AE161" t="str">
            <v/>
          </cell>
          <cell r="AF161">
            <v>22030874.6219354</v>
          </cell>
          <cell r="AG161">
            <v>22409802.91730395</v>
          </cell>
          <cell r="AH161">
            <v>20468917.9595853</v>
          </cell>
          <cell r="AI161">
            <v>19265590.22368125</v>
          </cell>
        </row>
        <row r="162">
          <cell r="C162">
            <v>303</v>
          </cell>
          <cell r="D162" t="str">
            <v>SHEQUITY</v>
          </cell>
          <cell r="E162" t="str">
            <v>C_AEGON_NL</v>
          </cell>
          <cell r="F162" t="str">
            <v>C002</v>
          </cell>
          <cell r="G162" t="str">
            <v>TOT_MOVEMENT</v>
          </cell>
          <cell r="I162" t="str">
            <v>The Netherlands</v>
          </cell>
          <cell r="J162">
            <v>3969004.0197</v>
          </cell>
          <cell r="K162">
            <v>3895233.891915</v>
          </cell>
          <cell r="L162">
            <v>4067597.79115</v>
          </cell>
          <cell r="M162">
            <v>4394022.628775</v>
          </cell>
          <cell r="N162">
            <v>4923173.156284999</v>
          </cell>
          <cell r="O162">
            <v>4629273.639924999</v>
          </cell>
          <cell r="P162" t="str">
            <v/>
          </cell>
          <cell r="Q162" t="str">
            <v/>
          </cell>
          <cell r="S162">
            <v>3969004.0197</v>
          </cell>
          <cell r="T162">
            <v>3895233.891915</v>
          </cell>
          <cell r="U162">
            <v>4067597.79115</v>
          </cell>
          <cell r="V162">
            <v>4394022.628775</v>
          </cell>
          <cell r="W162">
            <v>4923173.156284999</v>
          </cell>
          <cell r="X162">
            <v>4629273.639924999</v>
          </cell>
          <cell r="Y162" t="str">
            <v/>
          </cell>
          <cell r="Z162" t="str">
            <v/>
          </cell>
          <cell r="AB162">
            <v>0</v>
          </cell>
          <cell r="AC162">
            <v>0</v>
          </cell>
          <cell r="AD162">
            <v>0</v>
          </cell>
          <cell r="AE162" t="str">
            <v/>
          </cell>
          <cell r="AF162">
            <v>4688517.5715149995</v>
          </cell>
          <cell r="AG162">
            <v>4476610.5</v>
          </cell>
          <cell r="AH162">
            <v>3629500</v>
          </cell>
          <cell r="AI162">
            <v>3142500</v>
          </cell>
        </row>
        <row r="163">
          <cell r="C163">
            <v>304</v>
          </cell>
          <cell r="D163" t="str">
            <v>SHEQUITY</v>
          </cell>
          <cell r="E163" t="str">
            <v>C_AEGON_UK</v>
          </cell>
          <cell r="F163" t="str">
            <v>C003</v>
          </cell>
          <cell r="G163" t="str">
            <v>TOT_MOVEMENT</v>
          </cell>
          <cell r="I163" t="str">
            <v>United Kingdom</v>
          </cell>
          <cell r="J163">
            <v>3403993.0201363</v>
          </cell>
          <cell r="K163">
            <v>3517144.1611899</v>
          </cell>
          <cell r="L163">
            <v>3732650.782983</v>
          </cell>
          <cell r="M163">
            <v>3753400.652003</v>
          </cell>
          <cell r="N163">
            <v>4041623.0126144</v>
          </cell>
          <cell r="O163">
            <v>3857732.7533639</v>
          </cell>
          <cell r="P163" t="str">
            <v/>
          </cell>
          <cell r="Q163" t="str">
            <v/>
          </cell>
          <cell r="S163">
            <v>3403993.0201363</v>
          </cell>
          <cell r="T163">
            <v>3517144.1611899</v>
          </cell>
          <cell r="U163">
            <v>3732650.782983</v>
          </cell>
          <cell r="V163">
            <v>3753400.652003</v>
          </cell>
          <cell r="W163">
            <v>4041623.0126144</v>
          </cell>
          <cell r="X163">
            <v>3857732.7533639</v>
          </cell>
          <cell r="Y163" t="str">
            <v/>
          </cell>
          <cell r="Z163" t="str">
            <v/>
          </cell>
          <cell r="AB163">
            <v>0</v>
          </cell>
          <cell r="AC163">
            <v>0</v>
          </cell>
          <cell r="AD163">
            <v>0</v>
          </cell>
          <cell r="AE163" t="str">
            <v/>
          </cell>
          <cell r="AF163">
            <v>3819248.1354789</v>
          </cell>
          <cell r="AG163">
            <v>3592956.63106455</v>
          </cell>
          <cell r="AH163">
            <v>3284728.125</v>
          </cell>
          <cell r="AI163">
            <v>2810540</v>
          </cell>
        </row>
        <row r="164">
          <cell r="C164">
            <v>305</v>
          </cell>
          <cell r="D164" t="str">
            <v>SHEQUITY</v>
          </cell>
          <cell r="E164" t="str">
            <v>LC</v>
          </cell>
          <cell r="F164" t="str">
            <v>C003</v>
          </cell>
          <cell r="G164" t="str">
            <v>TOT_MOVEMENT</v>
          </cell>
          <cell r="I164" t="str">
            <v>United Kingdom (GBP)</v>
          </cell>
          <cell r="J164">
            <v>2840284.0715</v>
          </cell>
          <cell r="K164">
            <v>2890201.5065</v>
          </cell>
          <cell r="L164">
            <v>3039334.726</v>
          </cell>
          <cell r="M164">
            <v>3085468.0020000003</v>
          </cell>
          <cell r="N164">
            <v>3346675.3075</v>
          </cell>
          <cell r="O164">
            <v>3211721.0555</v>
          </cell>
          <cell r="P164" t="str">
            <v/>
          </cell>
          <cell r="Q164" t="str">
            <v/>
          </cell>
          <cell r="S164">
            <v>2840284.0715</v>
          </cell>
          <cell r="T164">
            <v>2890201.5065</v>
          </cell>
          <cell r="U164">
            <v>3039334.726</v>
          </cell>
          <cell r="V164">
            <v>3085468.0020000003</v>
          </cell>
          <cell r="W164">
            <v>3346675.3075</v>
          </cell>
          <cell r="X164">
            <v>3211721.0555</v>
          </cell>
          <cell r="Y164" t="str">
            <v/>
          </cell>
          <cell r="Z164" t="str">
            <v/>
          </cell>
          <cell r="AB164">
            <v>0</v>
          </cell>
          <cell r="AC164">
            <v>0</v>
          </cell>
          <cell r="AD164">
            <v>0</v>
          </cell>
          <cell r="AE164" t="str">
            <v/>
          </cell>
          <cell r="AF164">
            <v>3166598.62</v>
          </cell>
          <cell r="AG164">
            <v>2911098</v>
          </cell>
          <cell r="AH164">
            <v>2627782.5</v>
          </cell>
          <cell r="AI164">
            <v>2248432</v>
          </cell>
        </row>
        <row r="165">
          <cell r="C165">
            <v>306</v>
          </cell>
          <cell r="D165" t="str">
            <v>SHEQUITY</v>
          </cell>
          <cell r="E165" t="str">
            <v>C_AEGON_CEE</v>
          </cell>
          <cell r="F165" t="str">
            <v>C044</v>
          </cell>
          <cell r="G165" t="str">
            <v>TOT_MOVEMENT</v>
          </cell>
          <cell r="I165" t="str">
            <v>Central Eastern Europe</v>
          </cell>
          <cell r="J165">
            <v>507075.03674015</v>
          </cell>
          <cell r="K165">
            <v>516775.1067424</v>
          </cell>
          <cell r="L165">
            <v>531076.7911231499</v>
          </cell>
          <cell r="M165">
            <v>539103.86047695</v>
          </cell>
          <cell r="N165">
            <v>595165.9249948501</v>
          </cell>
          <cell r="O165">
            <v>592676.1679972</v>
          </cell>
          <cell r="P165" t="str">
            <v/>
          </cell>
          <cell r="Q165" t="str">
            <v/>
          </cell>
          <cell r="S165">
            <v>507075.03674015</v>
          </cell>
          <cell r="T165">
            <v>516775.1067424</v>
          </cell>
          <cell r="U165">
            <v>531076.7911231499</v>
          </cell>
          <cell r="V165">
            <v>539103.86047695</v>
          </cell>
          <cell r="W165">
            <v>595165.9249948501</v>
          </cell>
          <cell r="X165">
            <v>592676.1679972</v>
          </cell>
          <cell r="Y165" t="str">
            <v/>
          </cell>
          <cell r="Z165" t="str">
            <v/>
          </cell>
          <cell r="AB165">
            <v>0</v>
          </cell>
          <cell r="AC165">
            <v>0</v>
          </cell>
          <cell r="AD165">
            <v>0</v>
          </cell>
          <cell r="AE165" t="str">
            <v/>
          </cell>
          <cell r="AF165">
            <v>589904.8891157</v>
          </cell>
          <cell r="AG165">
            <v>587736.9066208999</v>
          </cell>
          <cell r="AH165">
            <v>612559.5431396</v>
          </cell>
          <cell r="AI165">
            <v>638107.93470545</v>
          </cell>
        </row>
        <row r="166">
          <cell r="C166">
            <v>307</v>
          </cell>
          <cell r="D166" t="str">
            <v>SHEQUITY</v>
          </cell>
          <cell r="E166" t="str">
            <v>C_AEGON_ASIA</v>
          </cell>
          <cell r="F166" t="str">
            <v>C043</v>
          </cell>
          <cell r="G166" t="str">
            <v>TOT_MOVEMENT</v>
          </cell>
          <cell r="I166" t="str">
            <v>Asia</v>
          </cell>
          <cell r="J166">
            <v>362434.00215095</v>
          </cell>
          <cell r="K166">
            <v>371668.32036510005</v>
          </cell>
          <cell r="L166">
            <v>387897.2203739</v>
          </cell>
          <cell r="M166">
            <v>375936.1494431</v>
          </cell>
          <cell r="N166">
            <v>402071.9335005</v>
          </cell>
          <cell r="O166">
            <v>384355.6599953</v>
          </cell>
          <cell r="P166" t="str">
            <v/>
          </cell>
          <cell r="Q166" t="str">
            <v/>
          </cell>
          <cell r="S166">
            <v>362434.00215095</v>
          </cell>
          <cell r="T166">
            <v>371668.32036510005</v>
          </cell>
          <cell r="U166">
            <v>387897.2203739</v>
          </cell>
          <cell r="V166">
            <v>375936.1494431</v>
          </cell>
          <cell r="W166">
            <v>402071.9335005</v>
          </cell>
          <cell r="X166">
            <v>384355.6599953</v>
          </cell>
          <cell r="Y166" t="str">
            <v/>
          </cell>
          <cell r="Z166" t="str">
            <v/>
          </cell>
          <cell r="AB166">
            <v>0</v>
          </cell>
          <cell r="AC166">
            <v>0</v>
          </cell>
          <cell r="AD166">
            <v>0</v>
          </cell>
          <cell r="AE166" t="str">
            <v/>
          </cell>
          <cell r="AF166">
            <v>410893.83717904997</v>
          </cell>
          <cell r="AG166">
            <v>397166.3152056</v>
          </cell>
          <cell r="AH166">
            <v>425083.41503395</v>
          </cell>
          <cell r="AI166">
            <v>482369.525259</v>
          </cell>
        </row>
        <row r="167">
          <cell r="C167">
            <v>308</v>
          </cell>
          <cell r="D167" t="str">
            <v>SHEQUITY</v>
          </cell>
          <cell r="E167" t="str">
            <v>C_AEGONUSD_USA</v>
          </cell>
          <cell r="F167" t="str">
            <v>C043</v>
          </cell>
          <cell r="G167" t="str">
            <v>TOT_MOVEMENT</v>
          </cell>
          <cell r="I167" t="str">
            <v>Asia (USD)</v>
          </cell>
          <cell r="J167">
            <v>476522.43952565</v>
          </cell>
          <cell r="K167">
            <v>477009.93128515</v>
          </cell>
          <cell r="L167">
            <v>501171.02125805</v>
          </cell>
          <cell r="M167">
            <v>491937.36550744995</v>
          </cell>
          <cell r="N167">
            <v>522917.84829454997</v>
          </cell>
          <cell r="O167">
            <v>503193.00853979995</v>
          </cell>
          <cell r="P167" t="str">
            <v/>
          </cell>
          <cell r="Q167" t="str">
            <v/>
          </cell>
          <cell r="S167">
            <v>476522.43952565</v>
          </cell>
          <cell r="T167">
            <v>477009.93128515</v>
          </cell>
          <cell r="U167">
            <v>501171.02125805</v>
          </cell>
          <cell r="V167">
            <v>491937.36550744995</v>
          </cell>
          <cell r="W167">
            <v>522917.84829454997</v>
          </cell>
          <cell r="X167">
            <v>503193.00853979995</v>
          </cell>
          <cell r="Y167" t="str">
            <v/>
          </cell>
          <cell r="Z167" t="str">
            <v/>
          </cell>
          <cell r="AB167">
            <v>0</v>
          </cell>
          <cell r="AC167">
            <v>0</v>
          </cell>
          <cell r="AD167">
            <v>0</v>
          </cell>
          <cell r="AE167" t="str">
            <v/>
          </cell>
          <cell r="AF167">
            <v>537711.7821293001</v>
          </cell>
          <cell r="AG167">
            <v>541790.25346495</v>
          </cell>
          <cell r="AH167">
            <v>576686.6282641</v>
          </cell>
          <cell r="AI167">
            <v>602961.90660845</v>
          </cell>
        </row>
        <row r="168">
          <cell r="C168">
            <v>309</v>
          </cell>
          <cell r="D168" t="str">
            <v>SHEQUITY</v>
          </cell>
          <cell r="E168" t="str">
            <v>C_AEGON_OTH</v>
          </cell>
          <cell r="F168" t="str">
            <v>C040</v>
          </cell>
          <cell r="G168" t="str">
            <v>TOT_MOVEMENT</v>
          </cell>
          <cell r="I168" t="str">
            <v>Spain and France</v>
          </cell>
          <cell r="J168">
            <v>1406716.3488325</v>
          </cell>
          <cell r="K168">
            <v>1396417.1091975002</v>
          </cell>
          <cell r="L168">
            <v>1399049.0954675</v>
          </cell>
          <cell r="M168">
            <v>1354905.6575175002</v>
          </cell>
          <cell r="N168">
            <v>1350783.8856374999</v>
          </cell>
          <cell r="O168">
            <v>1290673.0177775002</v>
          </cell>
          <cell r="P168" t="str">
            <v/>
          </cell>
          <cell r="Q168" t="str">
            <v/>
          </cell>
          <cell r="S168">
            <v>1406716.3488325</v>
          </cell>
          <cell r="T168">
            <v>1396417.1091975002</v>
          </cell>
          <cell r="U168">
            <v>1399049.0954675</v>
          </cell>
          <cell r="V168">
            <v>1354905.6575175002</v>
          </cell>
          <cell r="W168">
            <v>1350783.8856374999</v>
          </cell>
          <cell r="X168">
            <v>1290673.0177775002</v>
          </cell>
          <cell r="Y168" t="str">
            <v/>
          </cell>
          <cell r="Z168" t="str">
            <v/>
          </cell>
          <cell r="AB168">
            <v>0</v>
          </cell>
          <cell r="AC168">
            <v>0</v>
          </cell>
          <cell r="AD168">
            <v>0</v>
          </cell>
          <cell r="AE168" t="str">
            <v/>
          </cell>
          <cell r="AF168">
            <v>1131955.7381687502</v>
          </cell>
          <cell r="AG168">
            <v>1078134.6050235</v>
          </cell>
          <cell r="AH168">
            <v>862135.9379297</v>
          </cell>
          <cell r="AI168">
            <v>894088.01908855</v>
          </cell>
        </row>
        <row r="169">
          <cell r="C169">
            <v>310</v>
          </cell>
          <cell r="D169" t="str">
            <v>SHEQUITY</v>
          </cell>
          <cell r="E169" t="str">
            <v>C_AEGON_VA</v>
          </cell>
          <cell r="F169" t="str">
            <v>C590</v>
          </cell>
          <cell r="G169" t="str">
            <v>TOT_MOVEMENT</v>
          </cell>
          <cell r="I169" t="str">
            <v>Variable Annuities Europe</v>
          </cell>
          <cell r="J169">
            <v>167085</v>
          </cell>
          <cell r="K169">
            <v>175753</v>
          </cell>
          <cell r="L169">
            <v>177599</v>
          </cell>
          <cell r="M169">
            <v>177778.5</v>
          </cell>
          <cell r="N169">
            <v>187261</v>
          </cell>
          <cell r="O169">
            <v>184802.5</v>
          </cell>
          <cell r="P169" t="str">
            <v/>
          </cell>
          <cell r="Q169" t="str">
            <v/>
          </cell>
          <cell r="S169">
            <v>167085</v>
          </cell>
          <cell r="T169">
            <v>175753</v>
          </cell>
          <cell r="U169">
            <v>177599</v>
          </cell>
          <cell r="V169">
            <v>177778.5</v>
          </cell>
          <cell r="W169">
            <v>187261</v>
          </cell>
          <cell r="X169">
            <v>184802.5</v>
          </cell>
          <cell r="Y169" t="str">
            <v/>
          </cell>
          <cell r="Z169" t="str">
            <v/>
          </cell>
          <cell r="AB169">
            <v>0</v>
          </cell>
          <cell r="AC169">
            <v>0</v>
          </cell>
          <cell r="AD169">
            <v>0</v>
          </cell>
          <cell r="AE169" t="str">
            <v/>
          </cell>
          <cell r="AF169">
            <v>188522.5</v>
          </cell>
          <cell r="AG169">
            <v>193661.5</v>
          </cell>
          <cell r="AH169">
            <v>204136.5</v>
          </cell>
          <cell r="AI169">
            <v>225579</v>
          </cell>
        </row>
        <row r="170">
          <cell r="C170">
            <v>311</v>
          </cell>
          <cell r="D170" t="str">
            <v>SHEQUITY</v>
          </cell>
          <cell r="E170" t="str">
            <v>C_AEGON_AM</v>
          </cell>
          <cell r="F170" t="str">
            <v>C006</v>
          </cell>
          <cell r="G170" t="str">
            <v>TOT_MOVEMENT</v>
          </cell>
          <cell r="I170" t="str">
            <v>Aegon Asset Management</v>
          </cell>
          <cell r="J170">
            <v>198360.99556035</v>
          </cell>
          <cell r="K170">
            <v>206489.79651785</v>
          </cell>
          <cell r="L170">
            <v>212635.82460375</v>
          </cell>
          <cell r="M170">
            <v>202589.7728954</v>
          </cell>
          <cell r="N170">
            <v>222883.52030859998</v>
          </cell>
          <cell r="O170">
            <v>229966.22968495</v>
          </cell>
          <cell r="P170" t="str">
            <v/>
          </cell>
          <cell r="Q170" t="str">
            <v/>
          </cell>
          <cell r="S170">
            <v>198360.99556035</v>
          </cell>
          <cell r="T170">
            <v>206489.79651785</v>
          </cell>
          <cell r="U170">
            <v>212635.82460375</v>
          </cell>
          <cell r="V170">
            <v>202589.7728954</v>
          </cell>
          <cell r="W170">
            <v>222883.52030859998</v>
          </cell>
          <cell r="X170">
            <v>229966.22968495</v>
          </cell>
          <cell r="Y170" t="str">
            <v/>
          </cell>
          <cell r="Z170" t="str">
            <v/>
          </cell>
          <cell r="AB170">
            <v>0</v>
          </cell>
          <cell r="AC170">
            <v>0</v>
          </cell>
          <cell r="AD170">
            <v>0</v>
          </cell>
          <cell r="AE170" t="str">
            <v/>
          </cell>
          <cell r="AF170">
            <v>212847.6170734</v>
          </cell>
          <cell r="AG170">
            <v>233389.3585198</v>
          </cell>
          <cell r="AH170">
            <v>269846.62849065</v>
          </cell>
          <cell r="AI170">
            <v>316092.2630527</v>
          </cell>
        </row>
        <row r="171">
          <cell r="C171">
            <v>312</v>
          </cell>
          <cell r="D171" t="str">
            <v>SHEQUITY</v>
          </cell>
          <cell r="E171" t="str">
            <v>C_AEGON_OTH</v>
          </cell>
          <cell r="F171" t="str">
            <v>C004</v>
          </cell>
          <cell r="G171" t="str">
            <v>TOT_MOVEMENT</v>
          </cell>
          <cell r="I171" t="str">
            <v>New markets</v>
          </cell>
          <cell r="J171">
            <v>2641671.3832839504</v>
          </cell>
          <cell r="K171">
            <v>2667103.33282285</v>
          </cell>
          <cell r="L171">
            <v>2708257.9315683</v>
          </cell>
          <cell r="M171">
            <v>2650313.94033295</v>
          </cell>
          <cell r="N171">
            <v>2758166.26444145</v>
          </cell>
          <cell r="O171">
            <v>2682473.57545495</v>
          </cell>
          <cell r="P171" t="str">
            <v/>
          </cell>
          <cell r="Q171" t="str">
            <v/>
          </cell>
          <cell r="S171">
            <v>2641671.3832839504</v>
          </cell>
          <cell r="T171">
            <v>2667103.33282285</v>
          </cell>
          <cell r="U171">
            <v>2708257.9315683</v>
          </cell>
          <cell r="V171">
            <v>2650313.94033295</v>
          </cell>
          <cell r="W171">
            <v>2758166.26444145</v>
          </cell>
          <cell r="X171">
            <v>2682473.57545495</v>
          </cell>
          <cell r="Y171" t="str">
            <v/>
          </cell>
          <cell r="Z171" t="str">
            <v/>
          </cell>
          <cell r="AB171">
            <v>0</v>
          </cell>
          <cell r="AC171">
            <v>0</v>
          </cell>
          <cell r="AD171">
            <v>0</v>
          </cell>
          <cell r="AE171" t="str">
            <v/>
          </cell>
          <cell r="AF171">
            <v>2534124.5815369003</v>
          </cell>
          <cell r="AG171">
            <v>2490088.6853698</v>
          </cell>
          <cell r="AH171">
            <v>2373762.0245939</v>
          </cell>
          <cell r="AI171">
            <v>2556236.7421057</v>
          </cell>
        </row>
        <row r="172">
          <cell r="C172">
            <v>313</v>
          </cell>
          <cell r="H172" t="str">
            <v>I</v>
          </cell>
          <cell r="I172" t="str">
            <v>Avg capital in units</v>
          </cell>
          <cell r="J172">
            <v>26856519.00044845</v>
          </cell>
          <cell r="K172">
            <v>27460112.23679825</v>
          </cell>
          <cell r="L172">
            <v>27985083.710693553</v>
          </cell>
          <cell r="M172">
            <v>28038929.392591998</v>
          </cell>
          <cell r="N172">
            <v>29496025.908892497</v>
          </cell>
          <cell r="O172">
            <v>28135522.3994546</v>
          </cell>
          <cell r="P172" t="str">
            <v/>
          </cell>
          <cell r="Q172" t="str">
            <v/>
          </cell>
          <cell r="S172">
            <v>26856519.00044845</v>
          </cell>
          <cell r="T172">
            <v>27460112.23679825</v>
          </cell>
          <cell r="U172">
            <v>27985083.710693553</v>
          </cell>
          <cell r="V172">
            <v>28038929.392591998</v>
          </cell>
          <cell r="W172">
            <v>29496025.908892497</v>
          </cell>
          <cell r="X172">
            <v>28135522.3994546</v>
          </cell>
          <cell r="Y172" t="str">
            <v/>
          </cell>
          <cell r="Z172" t="str">
            <v/>
          </cell>
          <cell r="AB172">
            <v>0</v>
          </cell>
          <cell r="AC172">
            <v>0</v>
          </cell>
          <cell r="AD172">
            <v>0</v>
          </cell>
          <cell r="AE172" t="str">
            <v/>
          </cell>
          <cell r="AF172">
            <v>27864458.309516996</v>
          </cell>
          <cell r="AG172">
            <v>28487498.15026045</v>
          </cell>
          <cell r="AH172">
            <v>25663124.51724375</v>
          </cell>
          <cell r="AI172">
            <v>23921748.92103045</v>
          </cell>
        </row>
        <row r="174">
          <cell r="I174" t="str">
            <v>Revaluation reserve in units:</v>
          </cell>
        </row>
        <row r="175">
          <cell r="D175" t="str">
            <v>A240300</v>
          </cell>
          <cell r="E175" t="str">
            <v>C_AEGON_USA</v>
          </cell>
          <cell r="F175" t="str">
            <v>C001</v>
          </cell>
          <cell r="G175" t="str">
            <v>TOT_MOVEMENT</v>
          </cell>
          <cell r="I175" t="str">
            <v>Americas / Revaluation and hedging reserve</v>
          </cell>
          <cell r="J175">
            <v>2396847.89638881</v>
          </cell>
          <cell r="K175">
            <v>3160518.08419151</v>
          </cell>
          <cell r="L175">
            <v>3735139.92962461</v>
          </cell>
          <cell r="M175">
            <v>3633946.41606831</v>
          </cell>
          <cell r="N175">
            <v>3393822.32814781</v>
          </cell>
          <cell r="O175">
            <v>2189708.16874381</v>
          </cell>
          <cell r="S175">
            <v>2396847.89638881</v>
          </cell>
          <cell r="T175">
            <v>3160518.08419151</v>
          </cell>
          <cell r="U175">
            <v>3735139.92962461</v>
          </cell>
          <cell r="V175">
            <v>3633946.41606831</v>
          </cell>
          <cell r="W175">
            <v>3393822.32814781</v>
          </cell>
          <cell r="X175">
            <v>2189708.16874381</v>
          </cell>
          <cell r="AB175">
            <v>2548438.27791661</v>
          </cell>
          <cell r="AC175">
            <v>3835680.07549451</v>
          </cell>
          <cell r="AD175">
            <v>3633946.41606831</v>
          </cell>
          <cell r="AF175">
            <v>2112009.16714541</v>
          </cell>
          <cell r="AG175">
            <v>2150850.4</v>
          </cell>
          <cell r="AH175">
            <v>1214591.2</v>
          </cell>
          <cell r="AI175">
            <v>161499.2</v>
          </cell>
        </row>
        <row r="176">
          <cell r="D176" t="str">
            <v>A240402</v>
          </cell>
          <cell r="E176" t="str">
            <v>C_AEGON_USA</v>
          </cell>
          <cell r="F176" t="str">
            <v>C001</v>
          </cell>
          <cell r="G176" t="str">
            <v>TOT_MOVEMENT</v>
          </cell>
          <cell r="I176" t="str">
            <v>Americas / Equity movements in associates - Revaluation reser</v>
          </cell>
          <cell r="J176">
            <v>98.3977221</v>
          </cell>
          <cell r="K176">
            <v>30.3377545</v>
          </cell>
          <cell r="L176">
            <v>-38.9060699</v>
          </cell>
          <cell r="M176">
            <v>-57.8001615</v>
          </cell>
          <cell r="N176">
            <v>-44.9364787</v>
          </cell>
          <cell r="O176">
            <v>-81.7110933</v>
          </cell>
          <cell r="S176">
            <v>98.3977221</v>
          </cell>
          <cell r="T176">
            <v>30.3377545</v>
          </cell>
          <cell r="U176">
            <v>-38.9060699</v>
          </cell>
          <cell r="V176">
            <v>-57.8001615</v>
          </cell>
          <cell r="W176">
            <v>-44.9364787</v>
          </cell>
          <cell r="X176">
            <v>-81.7110933</v>
          </cell>
          <cell r="AB176">
            <v>102.2474954</v>
          </cell>
          <cell r="AC176">
            <v>-42.7525046</v>
          </cell>
          <cell r="AD176">
            <v>-57.8001615</v>
          </cell>
          <cell r="AF176">
            <v>-81.5038652</v>
          </cell>
          <cell r="AG176">
            <v>-49.1666667</v>
          </cell>
          <cell r="AH176">
            <v>-49.1666667</v>
          </cell>
          <cell r="AI176">
            <v>-49.1666667</v>
          </cell>
        </row>
        <row r="177">
          <cell r="D177" t="str">
            <v>A240502</v>
          </cell>
          <cell r="E177" t="str">
            <v>C_AEGON_USA</v>
          </cell>
          <cell r="F177" t="str">
            <v>C001</v>
          </cell>
          <cell r="G177" t="str">
            <v>TOT_MOVEMENT</v>
          </cell>
          <cell r="I177" t="str">
            <v>Americas / Equity movements in joint ventures - Revaluation r</v>
          </cell>
        </row>
        <row r="178">
          <cell r="C178">
            <v>401</v>
          </cell>
          <cell r="I178" t="str">
            <v>Total revaluation reserve Americas</v>
          </cell>
          <cell r="J178">
            <v>2396946.29411091</v>
          </cell>
          <cell r="K178">
            <v>3160548.42194601</v>
          </cell>
          <cell r="L178">
            <v>3735101.02355471</v>
          </cell>
          <cell r="M178">
            <v>3633888.61590681</v>
          </cell>
          <cell r="N178">
            <v>3393777.39166911</v>
          </cell>
          <cell r="O178">
            <v>2189626.45765051</v>
          </cell>
          <cell r="P178">
            <v>0</v>
          </cell>
          <cell r="Q178">
            <v>0</v>
          </cell>
          <cell r="S178">
            <v>2396946.29411091</v>
          </cell>
          <cell r="T178">
            <v>3160548.42194601</v>
          </cell>
          <cell r="U178">
            <v>3735101.02355471</v>
          </cell>
          <cell r="V178">
            <v>3633888.61590681</v>
          </cell>
          <cell r="W178">
            <v>3393777.39166911</v>
          </cell>
          <cell r="X178">
            <v>2189626.45765051</v>
          </cell>
          <cell r="Y178">
            <v>0</v>
          </cell>
          <cell r="Z178">
            <v>0</v>
          </cell>
          <cell r="AB178">
            <v>2548540.5254120096</v>
          </cell>
          <cell r="AC178">
            <v>3835637.32298991</v>
          </cell>
          <cell r="AD178">
            <v>3633888.61590681</v>
          </cell>
          <cell r="AE178">
            <v>0</v>
          </cell>
          <cell r="AF178">
            <v>2111927.66328021</v>
          </cell>
        </row>
        <row r="179">
          <cell r="D179" t="str">
            <v>A240300</v>
          </cell>
          <cell r="E179" t="str">
            <v>C_AEGONUSD_USA</v>
          </cell>
          <cell r="F179" t="str">
            <v>C001</v>
          </cell>
          <cell r="G179" t="str">
            <v>TOT_MOVEMENT</v>
          </cell>
          <cell r="I179" t="str">
            <v>Americas / Revaluation and hedging reserve (USD)</v>
          </cell>
          <cell r="J179">
            <v>3190162.7522394</v>
          </cell>
          <cell r="K179">
            <v>4009374.7430877</v>
          </cell>
          <cell r="L179">
            <v>4803596.2936737</v>
          </cell>
          <cell r="M179">
            <v>4789292.5375359</v>
          </cell>
          <cell r="N179">
            <v>4356349.1249268</v>
          </cell>
          <cell r="O179">
            <v>2844723.1194543</v>
          </cell>
          <cell r="S179">
            <v>3190162.7522394</v>
          </cell>
          <cell r="T179">
            <v>4009374.7430877</v>
          </cell>
          <cell r="U179">
            <v>4803596.2936737</v>
          </cell>
          <cell r="V179">
            <v>4789292.5375359</v>
          </cell>
          <cell r="W179">
            <v>4356349.1249268</v>
          </cell>
          <cell r="X179">
            <v>2844723.1194543</v>
          </cell>
          <cell r="AB179">
            <v>3306706.2384074</v>
          </cell>
          <cell r="AC179">
            <v>4792986</v>
          </cell>
          <cell r="AD179">
            <v>4789292.5375359</v>
          </cell>
          <cell r="AF179">
            <v>2743933.259245</v>
          </cell>
          <cell r="AG179">
            <v>2688563</v>
          </cell>
          <cell r="AH179">
            <v>1518239</v>
          </cell>
          <cell r="AI179">
            <v>201874</v>
          </cell>
        </row>
        <row r="180">
          <cell r="D180" t="str">
            <v>A240402</v>
          </cell>
          <cell r="E180" t="str">
            <v>C_AEGONUSD_USA</v>
          </cell>
          <cell r="F180" t="str">
            <v>C001</v>
          </cell>
          <cell r="G180" t="str">
            <v>TOT_MOVEMENT</v>
          </cell>
          <cell r="I180" t="str">
            <v>Americas / Equity movements in associates - Revaluation reser (USD)</v>
          </cell>
          <cell r="J180">
            <v>121.8313042</v>
          </cell>
          <cell r="K180">
            <v>33.665513</v>
          </cell>
          <cell r="L180">
            <v>-53.9569134</v>
          </cell>
          <cell r="M180">
            <v>-78.7703152</v>
          </cell>
          <cell r="N180">
            <v>-61.7966857</v>
          </cell>
          <cell r="O180">
            <v>-110.1510221</v>
          </cell>
          <cell r="S180">
            <v>121.8313042</v>
          </cell>
          <cell r="T180">
            <v>33.665513</v>
          </cell>
          <cell r="U180">
            <v>-53.9569134</v>
          </cell>
          <cell r="V180">
            <v>-78.7703152</v>
          </cell>
          <cell r="W180">
            <v>-61.7966857</v>
          </cell>
          <cell r="X180">
            <v>-110.1510221</v>
          </cell>
          <cell r="AB180">
            <v>126.8749191</v>
          </cell>
          <cell r="AC180">
            <v>-58.7250809</v>
          </cell>
          <cell r="AD180">
            <v>-78.7703152</v>
          </cell>
          <cell r="AF180">
            <v>-109.58513</v>
          </cell>
          <cell r="AG180">
            <v>-61.4583333</v>
          </cell>
          <cell r="AH180">
            <v>-61.4583333</v>
          </cell>
          <cell r="AI180">
            <v>-61.4583333</v>
          </cell>
        </row>
        <row r="181">
          <cell r="D181" t="str">
            <v>A240502</v>
          </cell>
          <cell r="E181" t="str">
            <v>C_AEGONUSD_USA</v>
          </cell>
          <cell r="F181" t="str">
            <v>C001</v>
          </cell>
          <cell r="G181" t="str">
            <v>TOT_MOVEMENT</v>
          </cell>
          <cell r="I181" t="str">
            <v>Americas / Equity movements in joint ventures - Revaluation r (USD)</v>
          </cell>
        </row>
        <row r="182">
          <cell r="C182">
            <v>402</v>
          </cell>
          <cell r="I182" t="str">
            <v>Total revaluation reserve Americas (USD)</v>
          </cell>
          <cell r="J182">
            <v>3190284.5835436</v>
          </cell>
          <cell r="K182">
            <v>4009408.4086007</v>
          </cell>
          <cell r="L182">
            <v>4803542.336760299</v>
          </cell>
          <cell r="M182">
            <v>4789213.7672207</v>
          </cell>
          <cell r="N182">
            <v>4356287.3282411</v>
          </cell>
          <cell r="O182">
            <v>2844612.9684322</v>
          </cell>
          <cell r="P182">
            <v>0</v>
          </cell>
          <cell r="Q182">
            <v>0</v>
          </cell>
          <cell r="S182">
            <v>3190284.5835436</v>
          </cell>
          <cell r="T182">
            <v>4009408.4086007</v>
          </cell>
          <cell r="U182">
            <v>4803542.336760299</v>
          </cell>
          <cell r="V182">
            <v>4789213.7672207</v>
          </cell>
          <cell r="W182">
            <v>4356287.3282411</v>
          </cell>
          <cell r="X182">
            <v>2844612.9684322</v>
          </cell>
          <cell r="Y182">
            <v>0</v>
          </cell>
          <cell r="Z182">
            <v>0</v>
          </cell>
          <cell r="AB182">
            <v>3306833.1133265</v>
          </cell>
          <cell r="AC182">
            <v>4792927.2749191</v>
          </cell>
          <cell r="AD182">
            <v>4789213.7672207</v>
          </cell>
          <cell r="AE182">
            <v>0</v>
          </cell>
          <cell r="AF182">
            <v>2743823.674115</v>
          </cell>
        </row>
        <row r="183">
          <cell r="D183" t="str">
            <v>A240300</v>
          </cell>
          <cell r="E183" t="str">
            <v>C_AEGON_NL</v>
          </cell>
          <cell r="F183" t="str">
            <v>C002</v>
          </cell>
          <cell r="G183" t="str">
            <v>TOT_MOVEMENT</v>
          </cell>
          <cell r="I183" t="str">
            <v>The Netherlands / Revaluation and hedging reserve</v>
          </cell>
          <cell r="J183">
            <v>632264.91449</v>
          </cell>
          <cell r="K183">
            <v>672410.75488</v>
          </cell>
          <cell r="L183">
            <v>1078144.22254</v>
          </cell>
          <cell r="M183">
            <v>1319443.31036</v>
          </cell>
          <cell r="N183">
            <v>1217372.66682</v>
          </cell>
          <cell r="O183">
            <v>866667.30901</v>
          </cell>
          <cell r="S183">
            <v>632264.91449</v>
          </cell>
          <cell r="T183">
            <v>672410.75488</v>
          </cell>
          <cell r="U183">
            <v>1078144.22254</v>
          </cell>
          <cell r="V183">
            <v>1319443.31036</v>
          </cell>
          <cell r="W183">
            <v>1217372.66682</v>
          </cell>
          <cell r="X183">
            <v>866667.30901</v>
          </cell>
          <cell r="AB183">
            <v>404707.20705</v>
          </cell>
          <cell r="AC183">
            <v>1072419</v>
          </cell>
          <cell r="AD183">
            <v>1319443.31036</v>
          </cell>
          <cell r="AF183">
            <v>866665.4</v>
          </cell>
          <cell r="AG183">
            <v>489000</v>
          </cell>
          <cell r="AH183">
            <v>161000</v>
          </cell>
          <cell r="AI183">
            <v>-361000</v>
          </cell>
        </row>
        <row r="184">
          <cell r="D184" t="str">
            <v>A240402</v>
          </cell>
          <cell r="E184" t="str">
            <v>C_AEGON_NL</v>
          </cell>
          <cell r="F184" t="str">
            <v>C002</v>
          </cell>
          <cell r="G184" t="str">
            <v>TOT_MOVEMENT</v>
          </cell>
          <cell r="I184" t="str">
            <v>The Netherlands / Equity movements in associates - Revaluation reser</v>
          </cell>
        </row>
        <row r="185">
          <cell r="D185" t="str">
            <v>A240502</v>
          </cell>
          <cell r="E185" t="str">
            <v>C_AEGON_NL</v>
          </cell>
          <cell r="F185" t="str">
            <v>C002</v>
          </cell>
          <cell r="G185" t="str">
            <v>TOT_MOVEMENT</v>
          </cell>
          <cell r="I185" t="str">
            <v>The Netherlands / Equity movements in joint ventures - Revaluation r</v>
          </cell>
          <cell r="J185">
            <v>-3059</v>
          </cell>
          <cell r="K185">
            <v>-4539</v>
          </cell>
          <cell r="L185">
            <v>-5725</v>
          </cell>
          <cell r="M185">
            <v>-6331</v>
          </cell>
          <cell r="N185">
            <v>-5498</v>
          </cell>
          <cell r="O185">
            <v>-4308</v>
          </cell>
          <cell r="S185">
            <v>-3059</v>
          </cell>
          <cell r="T185">
            <v>-4539</v>
          </cell>
          <cell r="U185">
            <v>-5725</v>
          </cell>
          <cell r="V185">
            <v>-6331</v>
          </cell>
          <cell r="W185">
            <v>-5498</v>
          </cell>
          <cell r="X185">
            <v>-4308</v>
          </cell>
          <cell r="AD185">
            <v>-6331</v>
          </cell>
          <cell r="AF185">
            <v>-4308</v>
          </cell>
        </row>
        <row r="186">
          <cell r="C186">
            <v>403</v>
          </cell>
          <cell r="I186" t="str">
            <v>Total revaluation reserve The Netherlands</v>
          </cell>
          <cell r="J186">
            <v>629205.91449</v>
          </cell>
          <cell r="K186">
            <v>667871.75488</v>
          </cell>
          <cell r="L186">
            <v>1072419.22254</v>
          </cell>
          <cell r="M186">
            <v>1313112.31036</v>
          </cell>
          <cell r="N186">
            <v>1211874.66682</v>
          </cell>
          <cell r="O186">
            <v>862359.30901</v>
          </cell>
          <cell r="P186">
            <v>0</v>
          </cell>
          <cell r="Q186">
            <v>0</v>
          </cell>
          <cell r="S186">
            <v>629205.91449</v>
          </cell>
          <cell r="T186">
            <v>667871.75488</v>
          </cell>
          <cell r="U186">
            <v>1072419.22254</v>
          </cell>
          <cell r="V186">
            <v>1313112.31036</v>
          </cell>
          <cell r="W186">
            <v>1211874.66682</v>
          </cell>
          <cell r="X186">
            <v>862359.30901</v>
          </cell>
          <cell r="Y186">
            <v>0</v>
          </cell>
          <cell r="Z186">
            <v>0</v>
          </cell>
          <cell r="AB186">
            <v>404707.20705</v>
          </cell>
          <cell r="AC186">
            <v>1072419</v>
          </cell>
          <cell r="AD186">
            <v>1313112.31036</v>
          </cell>
          <cell r="AE186">
            <v>0</v>
          </cell>
          <cell r="AF186">
            <v>862357.4</v>
          </cell>
        </row>
        <row r="187">
          <cell r="D187" t="str">
            <v>A240300</v>
          </cell>
          <cell r="E187" t="str">
            <v>C_AEGON_UK</v>
          </cell>
          <cell r="F187" t="str">
            <v>C003</v>
          </cell>
          <cell r="G187" t="str">
            <v>TOT_MOVEMENT</v>
          </cell>
          <cell r="I187" t="str">
            <v>United Kingdom / Revaluation and hedging reserve</v>
          </cell>
          <cell r="J187">
            <v>516784.170877076</v>
          </cell>
          <cell r="K187">
            <v>667776.052288576</v>
          </cell>
          <cell r="L187">
            <v>1007865.10254618</v>
          </cell>
          <cell r="M187">
            <v>1050184.14279878</v>
          </cell>
          <cell r="N187">
            <v>1045064.00185548</v>
          </cell>
          <cell r="O187">
            <v>632501.422975576</v>
          </cell>
          <cell r="S187">
            <v>516784.170877076</v>
          </cell>
          <cell r="T187">
            <v>667776.052288576</v>
          </cell>
          <cell r="U187">
            <v>1007865.10254618</v>
          </cell>
          <cell r="V187">
            <v>1050184.14279878</v>
          </cell>
          <cell r="W187">
            <v>1045064.00185548</v>
          </cell>
          <cell r="X187">
            <v>632501.422975576</v>
          </cell>
          <cell r="AB187">
            <v>520602.485696676</v>
          </cell>
          <cell r="AC187">
            <v>610910.079094977</v>
          </cell>
          <cell r="AD187">
            <v>1050184.14279878</v>
          </cell>
          <cell r="AF187">
            <v>449183.034616077</v>
          </cell>
          <cell r="AG187">
            <v>477387.5</v>
          </cell>
          <cell r="AH187">
            <v>156978.75</v>
          </cell>
          <cell r="AI187">
            <v>-400940</v>
          </cell>
        </row>
        <row r="188">
          <cell r="D188" t="str">
            <v>A240402</v>
          </cell>
          <cell r="E188" t="str">
            <v>C_AEGON_UK</v>
          </cell>
          <cell r="F188" t="str">
            <v>C003</v>
          </cell>
          <cell r="G188" t="str">
            <v>TOT_MOVEMENT</v>
          </cell>
          <cell r="I188" t="str">
            <v>United Kingdom / Equity movements in associates - Revaluation reser</v>
          </cell>
        </row>
        <row r="189">
          <cell r="D189" t="str">
            <v>A240502</v>
          </cell>
          <cell r="E189" t="str">
            <v>C_AEGON_UK</v>
          </cell>
          <cell r="F189" t="str">
            <v>C003</v>
          </cell>
          <cell r="G189" t="str">
            <v>TOT_MOVEMENT</v>
          </cell>
          <cell r="I189" t="str">
            <v>United Kingdom / Equity movements in joint ventures - Revaluation r</v>
          </cell>
        </row>
        <row r="190">
          <cell r="C190">
            <v>404</v>
          </cell>
          <cell r="I190" t="str">
            <v>Total revaluation reserve United Kingdom</v>
          </cell>
          <cell r="J190">
            <v>516784.170877076</v>
          </cell>
          <cell r="K190">
            <v>667776.052288576</v>
          </cell>
          <cell r="L190">
            <v>1007865.10254618</v>
          </cell>
          <cell r="M190">
            <v>1050184.14279878</v>
          </cell>
          <cell r="N190">
            <v>1045064.00185548</v>
          </cell>
          <cell r="O190">
            <v>632501.422975576</v>
          </cell>
          <cell r="P190">
            <v>0</v>
          </cell>
          <cell r="Q190">
            <v>0</v>
          </cell>
          <cell r="S190">
            <v>516784.170877076</v>
          </cell>
          <cell r="T190">
            <v>667776.052288576</v>
          </cell>
          <cell r="U190">
            <v>1007865.10254618</v>
          </cell>
          <cell r="V190">
            <v>1050184.14279878</v>
          </cell>
          <cell r="W190">
            <v>1045064.00185548</v>
          </cell>
          <cell r="X190">
            <v>632501.422975576</v>
          </cell>
          <cell r="Y190">
            <v>0</v>
          </cell>
          <cell r="Z190">
            <v>0</v>
          </cell>
          <cell r="AB190">
            <v>520602.485696676</v>
          </cell>
          <cell r="AC190">
            <v>610910.079094977</v>
          </cell>
          <cell r="AD190">
            <v>1050184.14279878</v>
          </cell>
          <cell r="AE190">
            <v>0</v>
          </cell>
          <cell r="AF190">
            <v>449183.034616077</v>
          </cell>
        </row>
        <row r="191">
          <cell r="D191" t="str">
            <v>A240300</v>
          </cell>
          <cell r="E191" t="str">
            <v>LC</v>
          </cell>
          <cell r="F191" t="str">
            <v>C003</v>
          </cell>
          <cell r="G191" t="str">
            <v>TOT_MOVEMENT</v>
          </cell>
          <cell r="I191" t="str">
            <v>United Kingdom / Revaluation and hedging reserve (GBP)</v>
          </cell>
          <cell r="J191">
            <v>430842</v>
          </cell>
          <cell r="K191">
            <v>540397</v>
          </cell>
          <cell r="L191">
            <v>803064</v>
          </cell>
          <cell r="M191">
            <v>851904</v>
          </cell>
          <cell r="N191">
            <v>883810</v>
          </cell>
          <cell r="O191">
            <v>542159</v>
          </cell>
          <cell r="S191">
            <v>430842</v>
          </cell>
          <cell r="T191">
            <v>540397</v>
          </cell>
          <cell r="U191">
            <v>803064</v>
          </cell>
          <cell r="V191">
            <v>851904</v>
          </cell>
          <cell r="W191">
            <v>883810</v>
          </cell>
          <cell r="X191">
            <v>542159</v>
          </cell>
          <cell r="AB191">
            <v>434961.871</v>
          </cell>
          <cell r="AC191">
            <v>501047</v>
          </cell>
          <cell r="AD191">
            <v>851904</v>
          </cell>
          <cell r="AF191">
            <v>381910</v>
          </cell>
          <cell r="AG191">
            <v>381910</v>
          </cell>
          <cell r="AH191">
            <v>125583</v>
          </cell>
          <cell r="AI191">
            <v>-320752</v>
          </cell>
        </row>
        <row r="192">
          <cell r="D192" t="str">
            <v>A240402</v>
          </cell>
          <cell r="E192" t="str">
            <v>LC</v>
          </cell>
          <cell r="F192" t="str">
            <v>C003</v>
          </cell>
          <cell r="G192" t="str">
            <v>TOT_MOVEMENT</v>
          </cell>
          <cell r="I192" t="str">
            <v>United Kingdom / Equity movements in associates - Revaluation reser (GBP)</v>
          </cell>
        </row>
        <row r="193">
          <cell r="D193" t="str">
            <v>A240502</v>
          </cell>
          <cell r="E193" t="str">
            <v>LC</v>
          </cell>
          <cell r="F193" t="str">
            <v>C003</v>
          </cell>
          <cell r="G193" t="str">
            <v>TOT_MOVEMENT</v>
          </cell>
          <cell r="I193" t="str">
            <v>United Kingdom / Equity movements in joint ventures - Revaluation r (GBP)</v>
          </cell>
        </row>
        <row r="194">
          <cell r="C194">
            <v>405</v>
          </cell>
          <cell r="I194" t="str">
            <v>Total revaluation reserve United Kingdom (GBP)</v>
          </cell>
          <cell r="J194">
            <v>430842</v>
          </cell>
          <cell r="K194">
            <v>540397</v>
          </cell>
          <cell r="L194">
            <v>803064</v>
          </cell>
          <cell r="M194">
            <v>851904</v>
          </cell>
          <cell r="N194">
            <v>883810</v>
          </cell>
          <cell r="O194">
            <v>542159</v>
          </cell>
          <cell r="P194">
            <v>0</v>
          </cell>
          <cell r="Q194">
            <v>0</v>
          </cell>
          <cell r="S194">
            <v>430842</v>
          </cell>
          <cell r="T194">
            <v>540397</v>
          </cell>
          <cell r="U194">
            <v>803064</v>
          </cell>
          <cell r="V194">
            <v>851904</v>
          </cell>
          <cell r="W194">
            <v>883810</v>
          </cell>
          <cell r="X194">
            <v>542159</v>
          </cell>
          <cell r="Y194">
            <v>0</v>
          </cell>
          <cell r="Z194">
            <v>0</v>
          </cell>
          <cell r="AB194">
            <v>434961.871</v>
          </cell>
          <cell r="AC194">
            <v>501047</v>
          </cell>
          <cell r="AD194">
            <v>851904</v>
          </cell>
          <cell r="AE194">
            <v>0</v>
          </cell>
          <cell r="AF194">
            <v>381910</v>
          </cell>
        </row>
        <row r="195">
          <cell r="D195" t="str">
            <v>A240300</v>
          </cell>
          <cell r="E195" t="str">
            <v>C_AEGON_CEE</v>
          </cell>
          <cell r="F195" t="str">
            <v>C044</v>
          </cell>
          <cell r="G195" t="str">
            <v>TOT_MOVEMENT</v>
          </cell>
          <cell r="I195" t="str">
            <v>Central Eastern Europe / Revaluation and hedging reserve</v>
          </cell>
          <cell r="J195">
            <v>-6916.4173172</v>
          </cell>
          <cell r="K195">
            <v>4287.0783132</v>
          </cell>
          <cell r="L195">
            <v>13796.5763077</v>
          </cell>
          <cell r="M195">
            <v>10647.998809</v>
          </cell>
          <cell r="N195">
            <v>4451.3494736</v>
          </cell>
          <cell r="O195">
            <v>3927.0296996</v>
          </cell>
          <cell r="S195">
            <v>-6916.4173172</v>
          </cell>
          <cell r="T195">
            <v>4287.0783132</v>
          </cell>
          <cell r="U195">
            <v>13796.5763077</v>
          </cell>
          <cell r="V195">
            <v>10647.998809</v>
          </cell>
          <cell r="W195">
            <v>4451.3494736</v>
          </cell>
          <cell r="X195">
            <v>3927.0296996</v>
          </cell>
          <cell r="AB195">
            <v>-15134.4777982</v>
          </cell>
          <cell r="AC195">
            <v>11256.7751593</v>
          </cell>
          <cell r="AD195">
            <v>10647.998809</v>
          </cell>
          <cell r="AF195">
            <v>503.1771122</v>
          </cell>
          <cell r="AG195">
            <v>163.830526600002</v>
          </cell>
          <cell r="AH195">
            <v>163.8305266</v>
          </cell>
          <cell r="AI195">
            <v>163.8305266</v>
          </cell>
        </row>
        <row r="196">
          <cell r="D196" t="str">
            <v>A240402</v>
          </cell>
          <cell r="E196" t="str">
            <v>C_AEGON_CEE</v>
          </cell>
          <cell r="F196" t="str">
            <v>C044</v>
          </cell>
          <cell r="G196" t="str">
            <v>TOT_MOVEMENT</v>
          </cell>
          <cell r="I196" t="str">
            <v>Central Eastern Europe / Equity movements in associates - Revaluation reser</v>
          </cell>
        </row>
        <row r="197">
          <cell r="D197" t="str">
            <v>A240502</v>
          </cell>
          <cell r="E197" t="str">
            <v>C_AEGON_CEE</v>
          </cell>
          <cell r="F197" t="str">
            <v>C044</v>
          </cell>
          <cell r="G197" t="str">
            <v>TOT_MOVEMENT</v>
          </cell>
          <cell r="I197" t="str">
            <v>Central Eastern Europe / Equity movements in joint ventures - Revaluation r</v>
          </cell>
        </row>
        <row r="198">
          <cell r="C198">
            <v>406</v>
          </cell>
          <cell r="I198" t="str">
            <v>Total revaluation reserve Central Eastern Europe</v>
          </cell>
          <cell r="J198">
            <v>-6916.4173172</v>
          </cell>
          <cell r="K198">
            <v>4287.0783132</v>
          </cell>
          <cell r="L198">
            <v>13796.5763077</v>
          </cell>
          <cell r="M198">
            <v>10647.998809</v>
          </cell>
          <cell r="N198">
            <v>4451.3494736</v>
          </cell>
          <cell r="O198">
            <v>3927.0296996</v>
          </cell>
          <cell r="P198">
            <v>0</v>
          </cell>
          <cell r="Q198">
            <v>0</v>
          </cell>
          <cell r="S198">
            <v>-6916.4173172</v>
          </cell>
          <cell r="T198">
            <v>4287.0783132</v>
          </cell>
          <cell r="U198">
            <v>13796.5763077</v>
          </cell>
          <cell r="V198">
            <v>10647.998809</v>
          </cell>
          <cell r="W198">
            <v>4451.3494736</v>
          </cell>
          <cell r="X198">
            <v>3927.0296996</v>
          </cell>
          <cell r="Y198">
            <v>0</v>
          </cell>
          <cell r="Z198">
            <v>0</v>
          </cell>
          <cell r="AB198">
            <v>-15134.4777982</v>
          </cell>
          <cell r="AC198">
            <v>11256.7751593</v>
          </cell>
          <cell r="AD198">
            <v>10647.998809</v>
          </cell>
          <cell r="AE198">
            <v>0</v>
          </cell>
          <cell r="AF198">
            <v>503.1771122</v>
          </cell>
        </row>
        <row r="199">
          <cell r="D199" t="str">
            <v>A240300</v>
          </cell>
          <cell r="E199" t="str">
            <v>C_AEGON_ASIA</v>
          </cell>
          <cell r="F199" t="str">
            <v>C043</v>
          </cell>
          <cell r="G199" t="str">
            <v>TOT_MOVEMENT</v>
          </cell>
          <cell r="I199" t="str">
            <v>Asia / Revaluation and hedging reserve</v>
          </cell>
          <cell r="J199">
            <v>33761.3576608</v>
          </cell>
          <cell r="K199">
            <v>43167.6288473</v>
          </cell>
          <cell r="L199">
            <v>53413.1364149</v>
          </cell>
          <cell r="M199">
            <v>50226.7900467</v>
          </cell>
          <cell r="N199">
            <v>48400.4361009</v>
          </cell>
          <cell r="O199">
            <v>23577.198247</v>
          </cell>
          <cell r="S199">
            <v>33761.3576608</v>
          </cell>
          <cell r="T199">
            <v>43167.6288473</v>
          </cell>
          <cell r="U199">
            <v>53413.1364149</v>
          </cell>
          <cell r="V199">
            <v>50226.7900467</v>
          </cell>
          <cell r="W199">
            <v>48400.4361009</v>
          </cell>
          <cell r="X199">
            <v>23577.198247</v>
          </cell>
          <cell r="AB199">
            <v>34411.0743185</v>
          </cell>
          <cell r="AC199">
            <v>34480.5749998</v>
          </cell>
          <cell r="AD199">
            <v>50226.7900467</v>
          </cell>
          <cell r="AF199">
            <v>50907.6923056</v>
          </cell>
          <cell r="AG199">
            <v>44376.750968</v>
          </cell>
          <cell r="AH199">
            <v>44376.750968</v>
          </cell>
          <cell r="AI199">
            <v>44376.750968</v>
          </cell>
        </row>
        <row r="200">
          <cell r="D200" t="str">
            <v>A240402</v>
          </cell>
          <cell r="E200" t="str">
            <v>C_AEGON_ASIA</v>
          </cell>
          <cell r="F200" t="str">
            <v>C043</v>
          </cell>
          <cell r="G200" t="str">
            <v>TOT_MOVEMENT</v>
          </cell>
          <cell r="I200" t="str">
            <v>Asia / Equity movements in associates - Revaluation reser</v>
          </cell>
          <cell r="J200">
            <v>-100.9582789</v>
          </cell>
          <cell r="K200">
            <v>-47.201645</v>
          </cell>
          <cell r="L200">
            <v>-20.1678687</v>
          </cell>
          <cell r="M200">
            <v>33.132069</v>
          </cell>
          <cell r="N200">
            <v>63.4747545</v>
          </cell>
          <cell r="O200">
            <v>218.890825</v>
          </cell>
          <cell r="S200">
            <v>-100.9582789</v>
          </cell>
          <cell r="T200">
            <v>-47.201645</v>
          </cell>
          <cell r="U200">
            <v>-20.1678687</v>
          </cell>
          <cell r="V200">
            <v>33.132069</v>
          </cell>
          <cell r="W200">
            <v>63.4747545</v>
          </cell>
          <cell r="X200">
            <v>218.890825</v>
          </cell>
          <cell r="AB200">
            <v>-110.5477535</v>
          </cell>
          <cell r="AC200">
            <v>-18.971212</v>
          </cell>
          <cell r="AD200">
            <v>33.132069</v>
          </cell>
          <cell r="AF200">
            <v>218.5763256</v>
          </cell>
          <cell r="AG200">
            <v>0.4349045</v>
          </cell>
        </row>
        <row r="201">
          <cell r="D201" t="str">
            <v>A240502</v>
          </cell>
          <cell r="E201" t="str">
            <v>C_AEGON_ASIA</v>
          </cell>
          <cell r="F201" t="str">
            <v>C043</v>
          </cell>
          <cell r="G201" t="str">
            <v>TOT_MOVEMENT</v>
          </cell>
          <cell r="I201" t="str">
            <v>Asia / Equity movements in joint ventures - Revaluation r</v>
          </cell>
          <cell r="J201">
            <v>495.5665421</v>
          </cell>
          <cell r="K201">
            <v>1053.6517227</v>
          </cell>
          <cell r="L201">
            <v>631.9163014</v>
          </cell>
          <cell r="M201">
            <v>225.4369197</v>
          </cell>
          <cell r="N201">
            <v>398.0677604</v>
          </cell>
          <cell r="O201">
            <v>150.0696632</v>
          </cell>
          <cell r="S201">
            <v>495.5665421</v>
          </cell>
          <cell r="T201">
            <v>1053.6517227</v>
          </cell>
          <cell r="U201">
            <v>631.9163014</v>
          </cell>
          <cell r="V201">
            <v>225.4369197</v>
          </cell>
          <cell r="W201">
            <v>398.0677604</v>
          </cell>
          <cell r="X201">
            <v>150.0696632</v>
          </cell>
          <cell r="AD201">
            <v>225.4369197</v>
          </cell>
          <cell r="AF201">
            <v>149.2655139</v>
          </cell>
          <cell r="AG201">
            <v>1088.5897435</v>
          </cell>
          <cell r="AH201">
            <v>1088.5897435</v>
          </cell>
          <cell r="AI201">
            <v>1088.5897435</v>
          </cell>
        </row>
        <row r="202">
          <cell r="C202">
            <v>407</v>
          </cell>
          <cell r="I202" t="str">
            <v>Total revaluation reserve Asia</v>
          </cell>
          <cell r="J202">
            <v>34155.965924000004</v>
          </cell>
          <cell r="K202">
            <v>44174.078925</v>
          </cell>
          <cell r="L202">
            <v>54024.8848476</v>
          </cell>
          <cell r="M202">
            <v>50485.3590354</v>
          </cell>
          <cell r="N202">
            <v>48861.9786158</v>
          </cell>
          <cell r="O202">
            <v>23946.1587352</v>
          </cell>
          <cell r="P202">
            <v>0</v>
          </cell>
          <cell r="Q202">
            <v>0</v>
          </cell>
          <cell r="S202">
            <v>34155.965924000004</v>
          </cell>
          <cell r="T202">
            <v>44174.078925</v>
          </cell>
          <cell r="U202">
            <v>54024.8848476</v>
          </cell>
          <cell r="V202">
            <v>50485.3590354</v>
          </cell>
          <cell r="W202">
            <v>48861.9786158</v>
          </cell>
          <cell r="X202">
            <v>23946.1587352</v>
          </cell>
          <cell r="Y202">
            <v>0</v>
          </cell>
          <cell r="Z202">
            <v>0</v>
          </cell>
          <cell r="AB202">
            <v>34300.526565</v>
          </cell>
          <cell r="AC202">
            <v>34461.603787800006</v>
          </cell>
          <cell r="AD202">
            <v>50485.3590354</v>
          </cell>
          <cell r="AE202">
            <v>0</v>
          </cell>
          <cell r="AF202">
            <v>51275.5341451</v>
          </cell>
        </row>
        <row r="203">
          <cell r="D203" t="str">
            <v>A240300</v>
          </cell>
          <cell r="E203" t="str">
            <v>C_AEGONUSD_ASIA</v>
          </cell>
          <cell r="F203" t="str">
            <v>C043</v>
          </cell>
          <cell r="G203" t="str">
            <v>TOT_MOVEMENT</v>
          </cell>
          <cell r="I203" t="str">
            <v>Asia / Revaluation and hedging reserve (USD)</v>
          </cell>
          <cell r="J203">
            <v>44960.0000001</v>
          </cell>
          <cell r="K203">
            <v>54784.0377723</v>
          </cell>
          <cell r="L203">
            <v>68716</v>
          </cell>
          <cell r="M203">
            <v>66218.9999998</v>
          </cell>
          <cell r="N203">
            <v>62151</v>
          </cell>
          <cell r="O203">
            <v>30648</v>
          </cell>
          <cell r="S203">
            <v>44960.0000001</v>
          </cell>
          <cell r="T203">
            <v>54784.0377723</v>
          </cell>
          <cell r="U203">
            <v>68716</v>
          </cell>
          <cell r="V203">
            <v>66218.9999998</v>
          </cell>
          <cell r="W203">
            <v>62151</v>
          </cell>
          <cell r="X203">
            <v>30648</v>
          </cell>
          <cell r="AB203">
            <v>44672.4566784</v>
          </cell>
          <cell r="AC203">
            <v>43100.7187499</v>
          </cell>
          <cell r="AD203">
            <v>66218.9999998</v>
          </cell>
          <cell r="AF203">
            <v>66180</v>
          </cell>
          <cell r="AG203">
            <v>55470.93871</v>
          </cell>
          <cell r="AH203">
            <v>55470.93871</v>
          </cell>
          <cell r="AI203">
            <v>55470.93871</v>
          </cell>
        </row>
        <row r="204">
          <cell r="D204" t="str">
            <v>A240402</v>
          </cell>
          <cell r="E204" t="str">
            <v>C_AEGONUSD_ASIA</v>
          </cell>
          <cell r="F204" t="str">
            <v>C043</v>
          </cell>
          <cell r="G204" t="str">
            <v>TOT_MOVEMENT</v>
          </cell>
          <cell r="I204" t="str">
            <v>Asia / Equity movements in associates - Revaluation reser (USD)</v>
          </cell>
          <cell r="J204">
            <v>-151.9929104</v>
          </cell>
          <cell r="K204">
            <v>-82.4469226</v>
          </cell>
          <cell r="L204">
            <v>-48.7704778</v>
          </cell>
          <cell r="M204">
            <v>20.0580554</v>
          </cell>
          <cell r="N204">
            <v>60.095229</v>
          </cell>
          <cell r="O204">
            <v>263.8478465</v>
          </cell>
          <cell r="S204">
            <v>-151.9929104</v>
          </cell>
          <cell r="T204">
            <v>-82.4469226</v>
          </cell>
          <cell r="U204">
            <v>-48.7704778</v>
          </cell>
          <cell r="V204">
            <v>20.0580554</v>
          </cell>
          <cell r="W204">
            <v>60.095229</v>
          </cell>
          <cell r="X204">
            <v>263.8478465</v>
          </cell>
          <cell r="AB204">
            <v>-164.5561482</v>
          </cell>
          <cell r="AC204">
            <v>-47.3381749</v>
          </cell>
          <cell r="AD204">
            <v>20.0580554</v>
          </cell>
          <cell r="AF204">
            <v>261.1355894</v>
          </cell>
          <cell r="AG204">
            <v>0.5436306</v>
          </cell>
        </row>
        <row r="205">
          <cell r="D205" t="str">
            <v>A240502</v>
          </cell>
          <cell r="E205" t="str">
            <v>C_AEGONUSD_ASIA</v>
          </cell>
          <cell r="F205" t="str">
            <v>C043</v>
          </cell>
          <cell r="G205" t="str">
            <v>TOT_MOVEMENT</v>
          </cell>
          <cell r="I205" t="str">
            <v>Asia / Equity movements in joint ventures - Revaluation r (USD)</v>
          </cell>
          <cell r="J205">
            <v>648.7640668</v>
          </cell>
          <cell r="K205">
            <v>1365.8241774</v>
          </cell>
          <cell r="L205">
            <v>810.2389374</v>
          </cell>
          <cell r="M205">
            <v>290.2013145</v>
          </cell>
          <cell r="N205">
            <v>517.987715</v>
          </cell>
          <cell r="O205">
            <v>191.2893269</v>
          </cell>
          <cell r="S205">
            <v>648.7640668</v>
          </cell>
          <cell r="T205">
            <v>1365.8241774</v>
          </cell>
          <cell r="U205">
            <v>810.2389374</v>
          </cell>
          <cell r="V205">
            <v>290.2013145</v>
          </cell>
          <cell r="W205">
            <v>517.987715</v>
          </cell>
          <cell r="X205">
            <v>191.2893269</v>
          </cell>
          <cell r="AD205">
            <v>290.2013145</v>
          </cell>
          <cell r="AF205">
            <v>191.178487</v>
          </cell>
          <cell r="AG205">
            <v>1360.7371799</v>
          </cell>
          <cell r="AH205">
            <v>1360.7371799</v>
          </cell>
          <cell r="AI205">
            <v>1360.7371799</v>
          </cell>
        </row>
        <row r="206">
          <cell r="C206">
            <v>408</v>
          </cell>
          <cell r="I206" t="str">
            <v>Total revaluation reserve Asia (USD)</v>
          </cell>
          <cell r="J206">
            <v>45456.771156500006</v>
          </cell>
          <cell r="K206">
            <v>56067.415027099996</v>
          </cell>
          <cell r="L206">
            <v>69477.4684596</v>
          </cell>
          <cell r="M206">
            <v>66529.2593697</v>
          </cell>
          <cell r="N206">
            <v>62729.082944</v>
          </cell>
          <cell r="O206">
            <v>31103.137173400002</v>
          </cell>
          <cell r="P206">
            <v>0</v>
          </cell>
          <cell r="Q206">
            <v>0</v>
          </cell>
          <cell r="S206">
            <v>45456.771156500006</v>
          </cell>
          <cell r="T206">
            <v>56067.415027099996</v>
          </cell>
          <cell r="U206">
            <v>69477.4684596</v>
          </cell>
          <cell r="V206">
            <v>66529.2593697</v>
          </cell>
          <cell r="W206">
            <v>62729.082944</v>
          </cell>
          <cell r="X206">
            <v>31103.137173400002</v>
          </cell>
          <cell r="Y206">
            <v>0</v>
          </cell>
          <cell r="Z206">
            <v>0</v>
          </cell>
          <cell r="AB206">
            <v>44507.9005302</v>
          </cell>
          <cell r="AC206">
            <v>43053.380575</v>
          </cell>
          <cell r="AD206">
            <v>66529.2593697</v>
          </cell>
          <cell r="AE206">
            <v>0</v>
          </cell>
          <cell r="AF206">
            <v>66632.3140764</v>
          </cell>
        </row>
        <row r="207">
          <cell r="D207" t="str">
            <v>A240300</v>
          </cell>
          <cell r="E207" t="str">
            <v>C_AEGON_OTH</v>
          </cell>
          <cell r="F207" t="str">
            <v>C040</v>
          </cell>
          <cell r="G207" t="str">
            <v>TOT_MOVEMENT</v>
          </cell>
          <cell r="I207" t="str">
            <v>Spain and France / Revaluation and hedging reserve</v>
          </cell>
          <cell r="J207">
            <v>-3487.8026625</v>
          </cell>
          <cell r="K207">
            <v>-12872.1826625</v>
          </cell>
          <cell r="L207">
            <v>-2507.1426625</v>
          </cell>
          <cell r="M207">
            <v>6038.5853375</v>
          </cell>
          <cell r="N207">
            <v>9808.0713375</v>
          </cell>
          <cell r="O207">
            <v>7320.5503375</v>
          </cell>
          <cell r="S207">
            <v>-3487.8026625</v>
          </cell>
          <cell r="T207">
            <v>-12872.1826625</v>
          </cell>
          <cell r="U207">
            <v>-2507.1426625</v>
          </cell>
          <cell r="V207">
            <v>6038.5853375</v>
          </cell>
          <cell r="W207">
            <v>9808.0713375</v>
          </cell>
          <cell r="X207">
            <v>7320.5503375</v>
          </cell>
          <cell r="AB207">
            <v>-26626.5156625</v>
          </cell>
          <cell r="AC207">
            <v>-4993</v>
          </cell>
          <cell r="AD207">
            <v>6038.5853375</v>
          </cell>
          <cell r="AF207">
            <v>7321</v>
          </cell>
          <cell r="AG207">
            <v>664.6830313</v>
          </cell>
          <cell r="AH207">
            <v>-147.7715095</v>
          </cell>
          <cell r="AI207">
            <v>-2029.4025735</v>
          </cell>
        </row>
        <row r="208">
          <cell r="D208" t="str">
            <v>A240402</v>
          </cell>
          <cell r="E208" t="str">
            <v>C_AEGON_OTH</v>
          </cell>
          <cell r="F208" t="str">
            <v>C040</v>
          </cell>
          <cell r="G208" t="str">
            <v>TOT_MOVEMENT</v>
          </cell>
          <cell r="I208" t="str">
            <v>Spain and France / Equity movements in associates - Revaluation reser</v>
          </cell>
          <cell r="J208">
            <v>-46731</v>
          </cell>
          <cell r="K208">
            <v>-44038</v>
          </cell>
          <cell r="L208">
            <v>-41564</v>
          </cell>
          <cell r="M208">
            <v>-41564</v>
          </cell>
          <cell r="N208">
            <v>-32208</v>
          </cell>
          <cell r="O208">
            <v>-33927</v>
          </cell>
          <cell r="S208">
            <v>-46731</v>
          </cell>
          <cell r="T208">
            <v>-44038</v>
          </cell>
          <cell r="U208">
            <v>-41564</v>
          </cell>
          <cell r="V208">
            <v>-41564</v>
          </cell>
          <cell r="W208">
            <v>-32208</v>
          </cell>
          <cell r="X208">
            <v>-33927</v>
          </cell>
          <cell r="AB208">
            <v>-63918</v>
          </cell>
          <cell r="AC208">
            <v>-41564</v>
          </cell>
          <cell r="AD208">
            <v>-41564</v>
          </cell>
          <cell r="AF208">
            <v>10111</v>
          </cell>
          <cell r="AG208">
            <v>0</v>
          </cell>
        </row>
        <row r="209">
          <cell r="D209" t="str">
            <v>A240502</v>
          </cell>
          <cell r="E209" t="str">
            <v>C_AEGON_OTH</v>
          </cell>
          <cell r="F209" t="str">
            <v>C040</v>
          </cell>
          <cell r="G209" t="str">
            <v>TOT_MOVEMENT</v>
          </cell>
          <cell r="I209" t="str">
            <v>Spain and France / Equity movements in joint ventures - Revaluation r</v>
          </cell>
          <cell r="J209">
            <v>913</v>
          </cell>
          <cell r="K209">
            <v>-21291</v>
          </cell>
          <cell r="L209">
            <v>2147</v>
          </cell>
          <cell r="M209">
            <v>17365.81</v>
          </cell>
          <cell r="N209">
            <v>25531.0856</v>
          </cell>
          <cell r="O209">
            <v>9048.77088</v>
          </cell>
          <cell r="S209">
            <v>913</v>
          </cell>
          <cell r="T209">
            <v>-21291</v>
          </cell>
          <cell r="U209">
            <v>2147</v>
          </cell>
          <cell r="V209">
            <v>17365.81</v>
          </cell>
          <cell r="W209">
            <v>25531.0856</v>
          </cell>
          <cell r="X209">
            <v>9048.77088</v>
          </cell>
          <cell r="AD209">
            <v>17365.81</v>
          </cell>
          <cell r="AF209">
            <v>9048.979</v>
          </cell>
          <cell r="AG209">
            <v>2235.3947372</v>
          </cell>
          <cell r="AH209">
            <v>1225.0220433</v>
          </cell>
          <cell r="AI209">
            <v>-680.1412956</v>
          </cell>
        </row>
        <row r="210">
          <cell r="C210">
            <v>409</v>
          </cell>
          <cell r="I210" t="str">
            <v>Total revaluation reserve Spain and France</v>
          </cell>
          <cell r="J210">
            <v>-49305.8026625</v>
          </cell>
          <cell r="K210">
            <v>-78201.1826625</v>
          </cell>
          <cell r="L210">
            <v>-41924.1426625</v>
          </cell>
          <cell r="M210">
            <v>-18159.604662499998</v>
          </cell>
          <cell r="N210">
            <v>3131.1569374999963</v>
          </cell>
          <cell r="O210">
            <v>-17557.6787825</v>
          </cell>
          <cell r="P210">
            <v>0</v>
          </cell>
          <cell r="Q210">
            <v>0</v>
          </cell>
          <cell r="S210">
            <v>-49305.8026625</v>
          </cell>
          <cell r="T210">
            <v>-78201.1826625</v>
          </cell>
          <cell r="U210">
            <v>-41924.1426625</v>
          </cell>
          <cell r="V210">
            <v>-18159.604662499998</v>
          </cell>
          <cell r="W210">
            <v>3131.1569374999963</v>
          </cell>
          <cell r="X210">
            <v>-17557.6787825</v>
          </cell>
          <cell r="Y210">
            <v>0</v>
          </cell>
          <cell r="Z210">
            <v>0</v>
          </cell>
          <cell r="AB210">
            <v>-90544.5156625</v>
          </cell>
          <cell r="AC210">
            <v>-46557</v>
          </cell>
          <cell r="AD210">
            <v>-18159.604662499998</v>
          </cell>
          <cell r="AE210">
            <v>0</v>
          </cell>
          <cell r="AF210">
            <v>26480.979</v>
          </cell>
        </row>
        <row r="211">
          <cell r="D211" t="str">
            <v>A240300</v>
          </cell>
          <cell r="E211" t="str">
            <v>C_AEGON_VA</v>
          </cell>
          <cell r="F211" t="str">
            <v>C590</v>
          </cell>
          <cell r="G211" t="str">
            <v>TOT_MOVEMENT</v>
          </cell>
          <cell r="I211" t="str">
            <v>Variable Annuities Europe / Revaluation and hedging reserve</v>
          </cell>
          <cell r="J211">
            <v>-312</v>
          </cell>
          <cell r="K211">
            <v>1676</v>
          </cell>
          <cell r="L211">
            <v>2278</v>
          </cell>
          <cell r="M211">
            <v>2362</v>
          </cell>
          <cell r="N211">
            <v>2355</v>
          </cell>
          <cell r="O211">
            <v>192</v>
          </cell>
          <cell r="S211">
            <v>-312</v>
          </cell>
          <cell r="T211">
            <v>1676</v>
          </cell>
          <cell r="U211">
            <v>2278</v>
          </cell>
          <cell r="V211">
            <v>2362</v>
          </cell>
          <cell r="W211">
            <v>2355</v>
          </cell>
          <cell r="X211">
            <v>192</v>
          </cell>
          <cell r="AB211">
            <v>644</v>
          </cell>
          <cell r="AC211">
            <v>2278</v>
          </cell>
          <cell r="AD211">
            <v>2362</v>
          </cell>
          <cell r="AF211">
            <v>2362</v>
          </cell>
          <cell r="AG211">
            <v>2278</v>
          </cell>
          <cell r="AH211">
            <v>2278</v>
          </cell>
          <cell r="AI211">
            <v>2278</v>
          </cell>
        </row>
        <row r="212">
          <cell r="D212" t="str">
            <v>A240402</v>
          </cell>
          <cell r="E212" t="str">
            <v>C_AEGON_VA</v>
          </cell>
          <cell r="F212" t="str">
            <v>C590</v>
          </cell>
          <cell r="G212" t="str">
            <v>TOT_MOVEMENT</v>
          </cell>
          <cell r="I212" t="str">
            <v>Variable Annuities Europe / Equity movements in associates - Revaluation reser</v>
          </cell>
        </row>
        <row r="213">
          <cell r="D213" t="str">
            <v>A240502</v>
          </cell>
          <cell r="E213" t="str">
            <v>C_AEGON_VA</v>
          </cell>
          <cell r="F213" t="str">
            <v>C590</v>
          </cell>
          <cell r="G213" t="str">
            <v>TOT_MOVEMENT</v>
          </cell>
          <cell r="I213" t="str">
            <v>Variable Annuities Europe / Equity movements in joint ventures - Revaluation r</v>
          </cell>
        </row>
        <row r="214">
          <cell r="C214">
            <v>410</v>
          </cell>
          <cell r="I214" t="str">
            <v>Total revaluation reserve Variable Annuities Europe</v>
          </cell>
          <cell r="J214">
            <v>-312</v>
          </cell>
          <cell r="K214">
            <v>1676</v>
          </cell>
          <cell r="L214">
            <v>2278</v>
          </cell>
          <cell r="M214">
            <v>2362</v>
          </cell>
          <cell r="N214">
            <v>2355</v>
          </cell>
          <cell r="O214">
            <v>192</v>
          </cell>
          <cell r="P214">
            <v>0</v>
          </cell>
          <cell r="Q214">
            <v>0</v>
          </cell>
          <cell r="S214">
            <v>-312</v>
          </cell>
          <cell r="T214">
            <v>1676</v>
          </cell>
          <cell r="U214">
            <v>2278</v>
          </cell>
          <cell r="V214">
            <v>2362</v>
          </cell>
          <cell r="W214">
            <v>2355</v>
          </cell>
          <cell r="X214">
            <v>192</v>
          </cell>
          <cell r="Y214">
            <v>0</v>
          </cell>
          <cell r="Z214">
            <v>0</v>
          </cell>
          <cell r="AB214">
            <v>644</v>
          </cell>
          <cell r="AC214">
            <v>2278</v>
          </cell>
          <cell r="AD214">
            <v>2362</v>
          </cell>
          <cell r="AE214">
            <v>0</v>
          </cell>
          <cell r="AF214">
            <v>2362</v>
          </cell>
        </row>
        <row r="215">
          <cell r="D215" t="str">
            <v>A240300</v>
          </cell>
          <cell r="E215" t="str">
            <v>C_AEGON_AM</v>
          </cell>
          <cell r="F215" t="str">
            <v>C006</v>
          </cell>
          <cell r="G215" t="str">
            <v>TOT_MOVEMENT</v>
          </cell>
          <cell r="I215" t="str">
            <v>Aegon Asset Management / Revaluation and hedging reserve</v>
          </cell>
          <cell r="J215">
            <v>22.3651937999998</v>
          </cell>
          <cell r="K215">
            <v>28.0752717</v>
          </cell>
          <cell r="L215">
            <v>26.5835275999996</v>
          </cell>
          <cell r="M215">
            <v>23.2852786999999</v>
          </cell>
          <cell r="N215">
            <v>21.7388055000002</v>
          </cell>
          <cell r="O215">
            <v>18.5245018000002</v>
          </cell>
          <cell r="S215">
            <v>22.3651937999998</v>
          </cell>
          <cell r="T215">
            <v>28.0752717</v>
          </cell>
          <cell r="U215">
            <v>26.5835275999996</v>
          </cell>
          <cell r="V215">
            <v>23.2852786999999</v>
          </cell>
          <cell r="W215">
            <v>21.7388055000002</v>
          </cell>
          <cell r="X215">
            <v>18.5245018000002</v>
          </cell>
          <cell r="AB215">
            <v>-1735.8357595</v>
          </cell>
          <cell r="AC215">
            <v>-1077.9992801</v>
          </cell>
          <cell r="AD215">
            <v>23.2852786999999</v>
          </cell>
          <cell r="AF215">
            <v>18.5176923000003</v>
          </cell>
          <cell r="AG215">
            <v>1650.051282</v>
          </cell>
          <cell r="AH215">
            <v>4611.5897434</v>
          </cell>
          <cell r="AI215">
            <v>7329.5384612</v>
          </cell>
        </row>
        <row r="216">
          <cell r="D216" t="str">
            <v>A240402</v>
          </cell>
          <cell r="E216" t="str">
            <v>C_AEGON_AM</v>
          </cell>
          <cell r="F216" t="str">
            <v>C006</v>
          </cell>
          <cell r="G216" t="str">
            <v>TOT_MOVEMENT</v>
          </cell>
          <cell r="I216" t="str">
            <v>Aegon Asset Management / Equity movements in associates - Revaluation reser</v>
          </cell>
        </row>
        <row r="217">
          <cell r="D217" t="str">
            <v>A240502</v>
          </cell>
          <cell r="E217" t="str">
            <v>C_AEGON_AM</v>
          </cell>
          <cell r="F217" t="str">
            <v>C006</v>
          </cell>
          <cell r="G217" t="str">
            <v>TOT_MOVEMENT</v>
          </cell>
          <cell r="I217" t="str">
            <v>Aegon Asset Management / Equity movements in joint ventures - Revaluation r</v>
          </cell>
          <cell r="J217">
            <v>-1737.3353877</v>
          </cell>
          <cell r="K217">
            <v>-1543.3182529</v>
          </cell>
          <cell r="L217">
            <v>-4595.5391973</v>
          </cell>
          <cell r="M217">
            <v>-1885.4501771</v>
          </cell>
          <cell r="N217">
            <v>-1243.4191706</v>
          </cell>
          <cell r="O217">
            <v>-2093.1690393</v>
          </cell>
          <cell r="S217">
            <v>-1737.3353877</v>
          </cell>
          <cell r="T217">
            <v>-1543.3182529</v>
          </cell>
          <cell r="U217">
            <v>-4595.5391973</v>
          </cell>
          <cell r="V217">
            <v>-1885.4501771</v>
          </cell>
          <cell r="W217">
            <v>-1243.4191706</v>
          </cell>
          <cell r="X217">
            <v>-2093.1690393</v>
          </cell>
          <cell r="AD217">
            <v>-1885.4501771</v>
          </cell>
          <cell r="AF217">
            <v>-2968.0719205</v>
          </cell>
        </row>
        <row r="218">
          <cell r="C218">
            <v>411</v>
          </cell>
          <cell r="I218" t="str">
            <v>Total revaluation reserve Aegon Asset Management</v>
          </cell>
          <cell r="J218">
            <v>-1714.9701939000001</v>
          </cell>
          <cell r="K218">
            <v>-1515.2429812</v>
          </cell>
          <cell r="L218">
            <v>-4568.9556697</v>
          </cell>
          <cell r="M218">
            <v>-1862.1648984</v>
          </cell>
          <cell r="N218">
            <v>-1221.6803650999998</v>
          </cell>
          <cell r="O218">
            <v>-2074.6445375</v>
          </cell>
          <cell r="P218">
            <v>0</v>
          </cell>
          <cell r="Q218">
            <v>0</v>
          </cell>
          <cell r="S218">
            <v>-1714.9701939000001</v>
          </cell>
          <cell r="T218">
            <v>-1515.2429812</v>
          </cell>
          <cell r="U218">
            <v>-4568.9556697</v>
          </cell>
          <cell r="V218">
            <v>-1862.1648984</v>
          </cell>
          <cell r="W218">
            <v>-1221.6803650999998</v>
          </cell>
          <cell r="X218">
            <v>-2074.6445375</v>
          </cell>
          <cell r="Y218">
            <v>0</v>
          </cell>
          <cell r="Z218">
            <v>0</v>
          </cell>
          <cell r="AB218">
            <v>-1735.8357595</v>
          </cell>
          <cell r="AC218">
            <v>-1077.9992801</v>
          </cell>
          <cell r="AD218">
            <v>-1862.1648984</v>
          </cell>
          <cell r="AE218">
            <v>0</v>
          </cell>
          <cell r="AF218">
            <v>-2949.5542281999997</v>
          </cell>
        </row>
        <row r="219">
          <cell r="D219" t="str">
            <v>A240300</v>
          </cell>
          <cell r="E219" t="str">
            <v>C_AEGON_OTH</v>
          </cell>
          <cell r="F219" t="str">
            <v>C004</v>
          </cell>
          <cell r="G219" t="str">
            <v>TOT_MOVEMENT</v>
          </cell>
          <cell r="I219" t="str">
            <v>New markets / Revaluation and hedging reserve</v>
          </cell>
          <cell r="J219">
            <v>23067.5028749</v>
          </cell>
          <cell r="K219">
            <v>36286.5997697</v>
          </cell>
          <cell r="L219">
            <v>67007.1535877</v>
          </cell>
          <cell r="M219">
            <v>69298.6594719</v>
          </cell>
          <cell r="N219">
            <v>65036.5957175</v>
          </cell>
          <cell r="O219">
            <v>35035.3027859</v>
          </cell>
          <cell r="S219">
            <v>23067.5028749</v>
          </cell>
          <cell r="T219">
            <v>36286.5997697</v>
          </cell>
          <cell r="U219">
            <v>67007.1535877</v>
          </cell>
          <cell r="V219">
            <v>69298.6594719</v>
          </cell>
          <cell r="W219">
            <v>65036.5957175</v>
          </cell>
          <cell r="X219">
            <v>35035.3027859</v>
          </cell>
          <cell r="AB219">
            <v>-8441.75490170001</v>
          </cell>
          <cell r="AC219">
            <v>41944.350879</v>
          </cell>
          <cell r="AD219">
            <v>69298.6594719</v>
          </cell>
          <cell r="AF219">
            <v>61112.3871101</v>
          </cell>
          <cell r="AG219">
            <v>49133.3158079</v>
          </cell>
          <cell r="AH219">
            <v>51282.3997285</v>
          </cell>
          <cell r="AI219">
            <v>52118.7173823</v>
          </cell>
        </row>
        <row r="220">
          <cell r="D220" t="str">
            <v>A240402</v>
          </cell>
          <cell r="E220" t="str">
            <v>C_AEGON_OTH</v>
          </cell>
          <cell r="F220" t="str">
            <v>C004</v>
          </cell>
          <cell r="G220" t="str">
            <v>TOT_MOVEMENT</v>
          </cell>
          <cell r="I220" t="str">
            <v>New markets / Equity movements in associates - Revaluation reser</v>
          </cell>
          <cell r="J220">
            <v>-46831.9582789</v>
          </cell>
          <cell r="K220">
            <v>-44085.201645</v>
          </cell>
          <cell r="L220">
            <v>-41584.1678687</v>
          </cell>
          <cell r="M220">
            <v>-41530.867931</v>
          </cell>
          <cell r="N220">
            <v>-32144.5252455</v>
          </cell>
          <cell r="O220">
            <v>-33708.109175</v>
          </cell>
          <cell r="S220">
            <v>-46831.9582789</v>
          </cell>
          <cell r="T220">
            <v>-44085.201645</v>
          </cell>
          <cell r="U220">
            <v>-41584.1678687</v>
          </cell>
          <cell r="V220">
            <v>-41530.867931</v>
          </cell>
          <cell r="W220">
            <v>-32144.5252455</v>
          </cell>
          <cell r="X220">
            <v>-33708.109175</v>
          </cell>
          <cell r="AB220">
            <v>-64028.5477535</v>
          </cell>
          <cell r="AC220">
            <v>-41582.971212</v>
          </cell>
          <cell r="AD220">
            <v>-41530.867931</v>
          </cell>
          <cell r="AF220">
            <v>10329.5763256</v>
          </cell>
          <cell r="AG220">
            <v>0.434904499998083</v>
          </cell>
        </row>
        <row r="221">
          <cell r="D221" t="str">
            <v>A240502</v>
          </cell>
          <cell r="E221" t="str">
            <v>C_AEGON_OTH</v>
          </cell>
          <cell r="F221" t="str">
            <v>C004</v>
          </cell>
          <cell r="G221" t="str">
            <v>TOT_MOVEMENT</v>
          </cell>
          <cell r="I221" t="str">
            <v>New markets / Equity movements in joint ventures - Revaluation r</v>
          </cell>
          <cell r="J221">
            <v>-328.7688456</v>
          </cell>
          <cell r="K221">
            <v>-21780.6665302</v>
          </cell>
          <cell r="L221">
            <v>-1816.6228959</v>
          </cell>
          <cell r="M221">
            <v>15705.7967426</v>
          </cell>
          <cell r="N221">
            <v>24685.7341898</v>
          </cell>
          <cell r="O221">
            <v>7105.6715039</v>
          </cell>
          <cell r="S221">
            <v>-328.7688456</v>
          </cell>
          <cell r="T221">
            <v>-21780.6665302</v>
          </cell>
          <cell r="U221">
            <v>-1816.6228959</v>
          </cell>
          <cell r="V221">
            <v>15705.7967426</v>
          </cell>
          <cell r="W221">
            <v>24685.7341898</v>
          </cell>
          <cell r="X221">
            <v>7105.6715039</v>
          </cell>
          <cell r="AD221">
            <v>15705.7967426</v>
          </cell>
          <cell r="AF221">
            <v>6230.1725934</v>
          </cell>
          <cell r="AG221">
            <v>3323.9844807</v>
          </cell>
          <cell r="AH221">
            <v>2313.6117868</v>
          </cell>
          <cell r="AI221">
            <v>408.4484479</v>
          </cell>
        </row>
        <row r="222">
          <cell r="C222">
            <v>412</v>
          </cell>
          <cell r="I222" t="str">
            <v>Total revaluation reserve New markets</v>
          </cell>
          <cell r="J222">
            <v>-24093.224249599996</v>
          </cell>
          <cell r="K222">
            <v>-29579.268405500003</v>
          </cell>
          <cell r="L222">
            <v>23606.362823099997</v>
          </cell>
          <cell r="M222">
            <v>43473.588283499994</v>
          </cell>
          <cell r="N222">
            <v>57577.8046618</v>
          </cell>
          <cell r="O222">
            <v>8432.865114800003</v>
          </cell>
          <cell r="P222">
            <v>0</v>
          </cell>
          <cell r="Q222">
            <v>0</v>
          </cell>
          <cell r="S222">
            <v>-24093.224249599996</v>
          </cell>
          <cell r="T222">
            <v>-29579.268405500003</v>
          </cell>
          <cell r="U222">
            <v>23606.362823099997</v>
          </cell>
          <cell r="V222">
            <v>43473.588283499994</v>
          </cell>
          <cell r="W222">
            <v>57577.8046618</v>
          </cell>
          <cell r="X222">
            <v>8432.865114800003</v>
          </cell>
          <cell r="Y222">
            <v>0</v>
          </cell>
          <cell r="Z222">
            <v>0</v>
          </cell>
          <cell r="AB222">
            <v>-72470.30265520001</v>
          </cell>
          <cell r="AC222">
            <v>361.37966700000106</v>
          </cell>
          <cell r="AD222">
            <v>43473.588283499994</v>
          </cell>
          <cell r="AE222">
            <v>0</v>
          </cell>
          <cell r="AF222">
            <v>77672.13602909999</v>
          </cell>
        </row>
        <row r="223">
          <cell r="C223">
            <v>413</v>
          </cell>
          <cell r="H223" t="str">
            <v>J</v>
          </cell>
          <cell r="I223" t="str">
            <v>Total revaluation reserve in units</v>
          </cell>
          <cell r="J223">
            <v>3518843.1552283857</v>
          </cell>
          <cell r="K223">
            <v>4466616.960709086</v>
          </cell>
          <cell r="L223">
            <v>5838991.71146399</v>
          </cell>
          <cell r="M223">
            <v>6040658.657349088</v>
          </cell>
          <cell r="N223">
            <v>5708293.86500639</v>
          </cell>
          <cell r="O223">
            <v>3692920.054750886</v>
          </cell>
          <cell r="P223">
            <v>0</v>
          </cell>
          <cell r="Q223">
            <v>0</v>
          </cell>
          <cell r="S223">
            <v>3518843.1552283857</v>
          </cell>
          <cell r="T223">
            <v>4466616.960709086</v>
          </cell>
          <cell r="U223">
            <v>5838991.71146399</v>
          </cell>
          <cell r="V223">
            <v>6040658.657349088</v>
          </cell>
          <cell r="W223">
            <v>5708293.86500639</v>
          </cell>
          <cell r="X223">
            <v>3692920.054750886</v>
          </cell>
          <cell r="Y223">
            <v>0</v>
          </cell>
          <cell r="Z223">
            <v>0</v>
          </cell>
          <cell r="AB223">
            <v>3401379.915503485</v>
          </cell>
          <cell r="AC223">
            <v>5519327.781751888</v>
          </cell>
          <cell r="AD223">
            <v>6040658.657349088</v>
          </cell>
          <cell r="AE223">
            <v>0</v>
          </cell>
          <cell r="AF223">
            <v>3501140.2339253863</v>
          </cell>
          <cell r="AG223">
            <v>3166371.2158079</v>
          </cell>
          <cell r="AH223">
            <v>1583852.3497284998</v>
          </cell>
          <cell r="AI223">
            <v>-548322.0826177</v>
          </cell>
        </row>
        <row r="225">
          <cell r="I225" t="str">
            <v>Correction biginning balance last period</v>
          </cell>
        </row>
        <row r="226">
          <cell r="D226" t="str">
            <v>A240300</v>
          </cell>
          <cell r="E226" t="str">
            <v>C_AEGON_USA</v>
          </cell>
          <cell r="F226" t="str">
            <v>C001</v>
          </cell>
          <cell r="G226" t="str">
            <v>M003</v>
          </cell>
          <cell r="I226" t="str">
            <v>Americas / Revaluation and hedging reserve</v>
          </cell>
        </row>
        <row r="227">
          <cell r="D227" t="str">
            <v>A240402</v>
          </cell>
          <cell r="E227" t="str">
            <v>C_AEGON_USA</v>
          </cell>
          <cell r="F227" t="str">
            <v>C001</v>
          </cell>
          <cell r="G227" t="str">
            <v>M003</v>
          </cell>
          <cell r="I227" t="str">
            <v>Americas / Equity movements in associates - Revaluation reser</v>
          </cell>
        </row>
        <row r="228">
          <cell r="D228" t="str">
            <v>A240502</v>
          </cell>
          <cell r="E228" t="str">
            <v>C_AEGON_USA</v>
          </cell>
          <cell r="F228" t="str">
            <v>C001</v>
          </cell>
          <cell r="G228" t="str">
            <v>M003</v>
          </cell>
          <cell r="I228" t="str">
            <v>Americas / Equity movements in joint ventures - Revaluation r</v>
          </cell>
        </row>
        <row r="229">
          <cell r="I229" t="str">
            <v>Total revaluation reserve Americas</v>
          </cell>
          <cell r="J229">
            <v>0</v>
          </cell>
          <cell r="K229">
            <v>0</v>
          </cell>
          <cell r="L229">
            <v>0</v>
          </cell>
          <cell r="M229">
            <v>0</v>
          </cell>
          <cell r="N229">
            <v>0</v>
          </cell>
          <cell r="O229">
            <v>0</v>
          </cell>
          <cell r="P229">
            <v>0</v>
          </cell>
          <cell r="Q229">
            <v>0</v>
          </cell>
          <cell r="S229">
            <v>0</v>
          </cell>
          <cell r="T229">
            <v>0</v>
          </cell>
          <cell r="U229">
            <v>0</v>
          </cell>
          <cell r="V229">
            <v>0</v>
          </cell>
          <cell r="W229">
            <v>0</v>
          </cell>
          <cell r="X229">
            <v>0</v>
          </cell>
          <cell r="Y229">
            <v>0</v>
          </cell>
          <cell r="Z229">
            <v>0</v>
          </cell>
          <cell r="AB229">
            <v>0</v>
          </cell>
          <cell r="AC229">
            <v>0</v>
          </cell>
          <cell r="AD229">
            <v>0</v>
          </cell>
          <cell r="AE229">
            <v>0</v>
          </cell>
          <cell r="AF229">
            <v>0</v>
          </cell>
        </row>
        <row r="230">
          <cell r="D230" t="str">
            <v>A240300</v>
          </cell>
          <cell r="E230" t="str">
            <v>C_AEGONUSD_USA</v>
          </cell>
          <cell r="F230" t="str">
            <v>C001</v>
          </cell>
          <cell r="G230" t="str">
            <v>M003</v>
          </cell>
          <cell r="I230" t="str">
            <v>Americas / Revaluation and hedging reserve (USD)</v>
          </cell>
        </row>
        <row r="231">
          <cell r="D231" t="str">
            <v>A240402</v>
          </cell>
          <cell r="E231" t="str">
            <v>C_AEGONUSD_USA</v>
          </cell>
          <cell r="F231" t="str">
            <v>C001</v>
          </cell>
          <cell r="G231" t="str">
            <v>M003</v>
          </cell>
          <cell r="I231" t="str">
            <v>Americas / Equity movements in associates - Revaluation reser (USD)</v>
          </cell>
        </row>
        <row r="232">
          <cell r="D232" t="str">
            <v>A240502</v>
          </cell>
          <cell r="E232" t="str">
            <v>C_AEGONUSD_USA</v>
          </cell>
          <cell r="F232" t="str">
            <v>C001</v>
          </cell>
          <cell r="G232" t="str">
            <v>M003</v>
          </cell>
          <cell r="I232" t="str">
            <v>Americas / Equity movements in joint ventures - Revaluation r (USD)</v>
          </cell>
        </row>
        <row r="233">
          <cell r="I233" t="str">
            <v>Total revaluation reserve Americas (USD)</v>
          </cell>
          <cell r="J233">
            <v>0</v>
          </cell>
          <cell r="K233">
            <v>0</v>
          </cell>
          <cell r="L233">
            <v>0</v>
          </cell>
          <cell r="M233">
            <v>0</v>
          </cell>
          <cell r="N233">
            <v>0</v>
          </cell>
          <cell r="O233">
            <v>0</v>
          </cell>
          <cell r="P233">
            <v>0</v>
          </cell>
          <cell r="Q233">
            <v>0</v>
          </cell>
          <cell r="S233">
            <v>0</v>
          </cell>
          <cell r="T233">
            <v>0</v>
          </cell>
          <cell r="U233">
            <v>0</v>
          </cell>
          <cell r="V233">
            <v>0</v>
          </cell>
          <cell r="W233">
            <v>0</v>
          </cell>
          <cell r="X233">
            <v>0</v>
          </cell>
          <cell r="Y233">
            <v>0</v>
          </cell>
          <cell r="Z233">
            <v>0</v>
          </cell>
          <cell r="AB233">
            <v>0</v>
          </cell>
          <cell r="AC233">
            <v>0</v>
          </cell>
          <cell r="AD233">
            <v>0</v>
          </cell>
          <cell r="AE233">
            <v>0</v>
          </cell>
          <cell r="AF233">
            <v>0</v>
          </cell>
        </row>
        <row r="234">
          <cell r="D234" t="str">
            <v>A240300</v>
          </cell>
          <cell r="E234" t="str">
            <v>C_AEGON_NL</v>
          </cell>
          <cell r="F234" t="str">
            <v>C002</v>
          </cell>
          <cell r="G234" t="str">
            <v>M003</v>
          </cell>
          <cell r="I234" t="str">
            <v>The Netherlands / Revaluation and hedging reserve</v>
          </cell>
          <cell r="J234">
            <v>2161</v>
          </cell>
          <cell r="K234">
            <v>2161</v>
          </cell>
          <cell r="L234">
            <v>2161</v>
          </cell>
          <cell r="M234">
            <v>2161</v>
          </cell>
          <cell r="N234">
            <v>0</v>
          </cell>
          <cell r="O234">
            <v>0</v>
          </cell>
          <cell r="S234">
            <v>2161</v>
          </cell>
          <cell r="T234">
            <v>2161</v>
          </cell>
          <cell r="U234">
            <v>2161</v>
          </cell>
          <cell r="V234">
            <v>2161</v>
          </cell>
          <cell r="W234">
            <v>0</v>
          </cell>
          <cell r="X234">
            <v>0</v>
          </cell>
          <cell r="AD234">
            <v>2161</v>
          </cell>
          <cell r="AF234">
            <v>0</v>
          </cell>
        </row>
        <row r="235">
          <cell r="D235" t="str">
            <v>A240402</v>
          </cell>
          <cell r="E235" t="str">
            <v>C_AEGON_NL</v>
          </cell>
          <cell r="F235" t="str">
            <v>C002</v>
          </cell>
          <cell r="G235" t="str">
            <v>M003</v>
          </cell>
          <cell r="I235" t="str">
            <v>The Netherlands / Equity movements in associates - Revaluation reser</v>
          </cell>
        </row>
        <row r="236">
          <cell r="D236" t="str">
            <v>A240502</v>
          </cell>
          <cell r="E236" t="str">
            <v>C_AEGON_NL</v>
          </cell>
          <cell r="F236" t="str">
            <v>C002</v>
          </cell>
          <cell r="G236" t="str">
            <v>M003</v>
          </cell>
          <cell r="I236" t="str">
            <v>The Netherlands / Equity movements in joint ventures - Revaluation r</v>
          </cell>
          <cell r="J236">
            <v>-2161</v>
          </cell>
          <cell r="K236">
            <v>-2161</v>
          </cell>
          <cell r="L236">
            <v>-2161</v>
          </cell>
          <cell r="M236">
            <v>-2161</v>
          </cell>
          <cell r="N236">
            <v>0</v>
          </cell>
          <cell r="O236">
            <v>0</v>
          </cell>
          <cell r="S236">
            <v>-2161</v>
          </cell>
          <cell r="T236">
            <v>-2161</v>
          </cell>
          <cell r="U236">
            <v>-2161</v>
          </cell>
          <cell r="V236">
            <v>-2161</v>
          </cell>
          <cell r="W236">
            <v>0</v>
          </cell>
          <cell r="X236">
            <v>0</v>
          </cell>
          <cell r="AD236">
            <v>-2161</v>
          </cell>
          <cell r="AF236">
            <v>0</v>
          </cell>
        </row>
        <row r="237">
          <cell r="I237" t="str">
            <v>Total revaluation reserve The Netherlands</v>
          </cell>
          <cell r="J237">
            <v>0</v>
          </cell>
          <cell r="K237">
            <v>0</v>
          </cell>
          <cell r="L237">
            <v>0</v>
          </cell>
          <cell r="M237">
            <v>0</v>
          </cell>
          <cell r="N237">
            <v>0</v>
          </cell>
          <cell r="O237">
            <v>0</v>
          </cell>
          <cell r="P237">
            <v>0</v>
          </cell>
          <cell r="Q237">
            <v>0</v>
          </cell>
          <cell r="S237">
            <v>0</v>
          </cell>
          <cell r="T237">
            <v>0</v>
          </cell>
          <cell r="U237">
            <v>0</v>
          </cell>
          <cell r="V237">
            <v>0</v>
          </cell>
          <cell r="W237">
            <v>0</v>
          </cell>
          <cell r="X237">
            <v>0</v>
          </cell>
          <cell r="Y237">
            <v>0</v>
          </cell>
          <cell r="Z237">
            <v>0</v>
          </cell>
          <cell r="AB237">
            <v>0</v>
          </cell>
          <cell r="AC237">
            <v>0</v>
          </cell>
          <cell r="AD237">
            <v>0</v>
          </cell>
          <cell r="AE237">
            <v>0</v>
          </cell>
          <cell r="AF237">
            <v>0</v>
          </cell>
        </row>
        <row r="238">
          <cell r="D238" t="str">
            <v>A240300</v>
          </cell>
          <cell r="E238" t="str">
            <v>C_AEGON_UK</v>
          </cell>
          <cell r="F238" t="str">
            <v>C003</v>
          </cell>
          <cell r="G238" t="str">
            <v>M003</v>
          </cell>
          <cell r="I238" t="str">
            <v>United Kingdom / Revaluation and hedging reserve</v>
          </cell>
        </row>
        <row r="239">
          <cell r="D239" t="str">
            <v>A240402</v>
          </cell>
          <cell r="E239" t="str">
            <v>C_AEGON_UK</v>
          </cell>
          <cell r="F239" t="str">
            <v>C003</v>
          </cell>
          <cell r="G239" t="str">
            <v>M003</v>
          </cell>
          <cell r="I239" t="str">
            <v>United Kingdom / Equity movements in associates - Revaluation reser</v>
          </cell>
        </row>
        <row r="240">
          <cell r="D240" t="str">
            <v>A240502</v>
          </cell>
          <cell r="E240" t="str">
            <v>C_AEGON_UK</v>
          </cell>
          <cell r="F240" t="str">
            <v>C003</v>
          </cell>
          <cell r="G240" t="str">
            <v>M003</v>
          </cell>
          <cell r="I240" t="str">
            <v>United Kingdom / Equity movements in joint ventures - Revaluation r</v>
          </cell>
        </row>
        <row r="241">
          <cell r="I241" t="str">
            <v>Total revaluation reserve United Kingdom</v>
          </cell>
          <cell r="J241">
            <v>0</v>
          </cell>
          <cell r="K241">
            <v>0</v>
          </cell>
          <cell r="L241">
            <v>0</v>
          </cell>
          <cell r="M241">
            <v>0</v>
          </cell>
          <cell r="N241">
            <v>0</v>
          </cell>
          <cell r="O241">
            <v>0</v>
          </cell>
          <cell r="P241">
            <v>0</v>
          </cell>
          <cell r="Q241">
            <v>0</v>
          </cell>
          <cell r="S241">
            <v>0</v>
          </cell>
          <cell r="T241">
            <v>0</v>
          </cell>
          <cell r="U241">
            <v>0</v>
          </cell>
          <cell r="V241">
            <v>0</v>
          </cell>
          <cell r="W241">
            <v>0</v>
          </cell>
          <cell r="X241">
            <v>0</v>
          </cell>
          <cell r="Y241">
            <v>0</v>
          </cell>
          <cell r="Z241">
            <v>0</v>
          </cell>
          <cell r="AB241">
            <v>0</v>
          </cell>
          <cell r="AC241">
            <v>0</v>
          </cell>
          <cell r="AD241">
            <v>0</v>
          </cell>
          <cell r="AE241">
            <v>0</v>
          </cell>
          <cell r="AF241">
            <v>0</v>
          </cell>
        </row>
        <row r="242">
          <cell r="D242" t="str">
            <v>A240300</v>
          </cell>
          <cell r="E242" t="str">
            <v>LC</v>
          </cell>
          <cell r="F242" t="str">
            <v>C003</v>
          </cell>
          <cell r="G242" t="str">
            <v>M003</v>
          </cell>
          <cell r="I242" t="str">
            <v>United Kingdom / Revaluation and hedging reserve (GBP)</v>
          </cell>
        </row>
        <row r="243">
          <cell r="D243" t="str">
            <v>A240402</v>
          </cell>
          <cell r="E243" t="str">
            <v>LC</v>
          </cell>
          <cell r="F243" t="str">
            <v>C003</v>
          </cell>
          <cell r="G243" t="str">
            <v>M003</v>
          </cell>
          <cell r="I243" t="str">
            <v>United Kingdom / Equity movements in associates - Revaluation reser (GBP)</v>
          </cell>
        </row>
        <row r="244">
          <cell r="D244" t="str">
            <v>A240502</v>
          </cell>
          <cell r="E244" t="str">
            <v>LC</v>
          </cell>
          <cell r="F244" t="str">
            <v>C003</v>
          </cell>
          <cell r="G244" t="str">
            <v>M003</v>
          </cell>
          <cell r="I244" t="str">
            <v>United Kingdom / Equity movements in joint ventures - Revaluation r (GBP)</v>
          </cell>
        </row>
        <row r="245">
          <cell r="I245" t="str">
            <v>Total revaluation reserve United Kingdom (GBP)</v>
          </cell>
          <cell r="J245">
            <v>0</v>
          </cell>
          <cell r="K245">
            <v>0</v>
          </cell>
          <cell r="L245">
            <v>0</v>
          </cell>
          <cell r="M245">
            <v>0</v>
          </cell>
          <cell r="N245">
            <v>0</v>
          </cell>
          <cell r="O245">
            <v>0</v>
          </cell>
          <cell r="P245">
            <v>0</v>
          </cell>
          <cell r="Q245">
            <v>0</v>
          </cell>
          <cell r="S245">
            <v>0</v>
          </cell>
          <cell r="T245">
            <v>0</v>
          </cell>
          <cell r="U245">
            <v>0</v>
          </cell>
          <cell r="V245">
            <v>0</v>
          </cell>
          <cell r="W245">
            <v>0</v>
          </cell>
          <cell r="X245">
            <v>0</v>
          </cell>
          <cell r="Y245">
            <v>0</v>
          </cell>
          <cell r="Z245">
            <v>0</v>
          </cell>
          <cell r="AB245">
            <v>0</v>
          </cell>
          <cell r="AC245">
            <v>0</v>
          </cell>
          <cell r="AD245">
            <v>0</v>
          </cell>
          <cell r="AE245">
            <v>0</v>
          </cell>
          <cell r="AF245">
            <v>0</v>
          </cell>
        </row>
        <row r="246">
          <cell r="D246" t="str">
            <v>A240300</v>
          </cell>
          <cell r="E246" t="str">
            <v>C_AEGON_CEE</v>
          </cell>
          <cell r="F246" t="str">
            <v>C044</v>
          </cell>
          <cell r="G246" t="str">
            <v>M003</v>
          </cell>
          <cell r="I246" t="str">
            <v>Central Eastern Europe / Revaluation and hedging reserve</v>
          </cell>
        </row>
        <row r="247">
          <cell r="D247" t="str">
            <v>A240402</v>
          </cell>
          <cell r="E247" t="str">
            <v>C_AEGON_CEE</v>
          </cell>
          <cell r="F247" t="str">
            <v>C044</v>
          </cell>
          <cell r="G247" t="str">
            <v>M003</v>
          </cell>
          <cell r="I247" t="str">
            <v>Central Eastern Europe / Equity movements in associates - Revaluation reser</v>
          </cell>
        </row>
        <row r="248">
          <cell r="D248" t="str">
            <v>A240502</v>
          </cell>
          <cell r="E248" t="str">
            <v>C_AEGON_CEE</v>
          </cell>
          <cell r="F248" t="str">
            <v>C044</v>
          </cell>
          <cell r="G248" t="str">
            <v>M003</v>
          </cell>
          <cell r="I248" t="str">
            <v>Central Eastern Europe / Equity movements in joint ventures - Revaluation r</v>
          </cell>
        </row>
        <row r="249">
          <cell r="I249" t="str">
            <v>Total revaluation reserve Central Eastern Europe</v>
          </cell>
          <cell r="J249">
            <v>0</v>
          </cell>
          <cell r="K249">
            <v>0</v>
          </cell>
          <cell r="L249">
            <v>0</v>
          </cell>
          <cell r="M249">
            <v>0</v>
          </cell>
          <cell r="N249">
            <v>0</v>
          </cell>
          <cell r="O249">
            <v>0</v>
          </cell>
          <cell r="P249">
            <v>0</v>
          </cell>
          <cell r="Q249">
            <v>0</v>
          </cell>
          <cell r="S249">
            <v>0</v>
          </cell>
          <cell r="T249">
            <v>0</v>
          </cell>
          <cell r="U249">
            <v>0</v>
          </cell>
          <cell r="V249">
            <v>0</v>
          </cell>
          <cell r="W249">
            <v>0</v>
          </cell>
          <cell r="X249">
            <v>0</v>
          </cell>
          <cell r="Y249">
            <v>0</v>
          </cell>
          <cell r="Z249">
            <v>0</v>
          </cell>
          <cell r="AB249">
            <v>0</v>
          </cell>
          <cell r="AC249">
            <v>0</v>
          </cell>
          <cell r="AD249">
            <v>0</v>
          </cell>
          <cell r="AE249">
            <v>0</v>
          </cell>
          <cell r="AF249">
            <v>0</v>
          </cell>
        </row>
        <row r="250">
          <cell r="D250" t="str">
            <v>A240300</v>
          </cell>
          <cell r="E250" t="str">
            <v>C_AEGON_ASIA</v>
          </cell>
          <cell r="F250" t="str">
            <v>C043</v>
          </cell>
          <cell r="G250" t="str">
            <v>M003</v>
          </cell>
          <cell r="I250" t="str">
            <v>Asia / Revaluation and hedging reserve</v>
          </cell>
          <cell r="J250">
            <v>-40.4072394</v>
          </cell>
          <cell r="K250">
            <v>-40.4072394</v>
          </cell>
          <cell r="L250">
            <v>-40.4072394</v>
          </cell>
          <cell r="M250">
            <v>-40.4072394</v>
          </cell>
          <cell r="N250">
            <v>0</v>
          </cell>
          <cell r="O250">
            <v>0</v>
          </cell>
          <cell r="S250">
            <v>-40.4072394</v>
          </cell>
          <cell r="T250">
            <v>-40.4072394</v>
          </cell>
          <cell r="U250">
            <v>-40.4072394</v>
          </cell>
          <cell r="V250">
            <v>-40.4072394</v>
          </cell>
          <cell r="W250">
            <v>0</v>
          </cell>
          <cell r="X250">
            <v>0</v>
          </cell>
          <cell r="AD250">
            <v>-40.4072394</v>
          </cell>
          <cell r="AF250">
            <v>0</v>
          </cell>
        </row>
        <row r="251">
          <cell r="D251" t="str">
            <v>A240402</v>
          </cell>
          <cell r="E251" t="str">
            <v>C_AEGON_ASIA</v>
          </cell>
          <cell r="F251" t="str">
            <v>C043</v>
          </cell>
          <cell r="G251" t="str">
            <v>M003</v>
          </cell>
          <cell r="I251" t="str">
            <v>Asia / Equity movements in associates - Revaluation reser</v>
          </cell>
        </row>
        <row r="252">
          <cell r="D252" t="str">
            <v>A240502</v>
          </cell>
          <cell r="E252" t="str">
            <v>C_AEGON_ASIA</v>
          </cell>
          <cell r="F252" t="str">
            <v>C043</v>
          </cell>
          <cell r="G252" t="str">
            <v>M003</v>
          </cell>
          <cell r="I252" t="str">
            <v>Asia / Equity movements in joint ventures - Revaluation r</v>
          </cell>
          <cell r="J252">
            <v>40.4072395</v>
          </cell>
          <cell r="K252">
            <v>40.4072395</v>
          </cell>
          <cell r="L252">
            <v>40.4072395</v>
          </cell>
          <cell r="M252">
            <v>40.4072395</v>
          </cell>
          <cell r="N252">
            <v>-0.0055810000000065</v>
          </cell>
          <cell r="O252">
            <v>0</v>
          </cell>
          <cell r="S252">
            <v>40.4072395</v>
          </cell>
          <cell r="T252">
            <v>40.4072395</v>
          </cell>
          <cell r="U252">
            <v>40.4072395</v>
          </cell>
          <cell r="V252">
            <v>40.4072395</v>
          </cell>
          <cell r="W252">
            <v>-0.0055810000000065</v>
          </cell>
          <cell r="X252">
            <v>0</v>
          </cell>
          <cell r="AD252">
            <v>40.4072395</v>
          </cell>
          <cell r="AF252">
            <v>0</v>
          </cell>
        </row>
        <row r="253">
          <cell r="I253" t="str">
            <v>Total revaluation reserve Asia</v>
          </cell>
          <cell r="J253">
            <v>1.0000000116860974E-07</v>
          </cell>
          <cell r="K253">
            <v>1.0000000116860974E-07</v>
          </cell>
          <cell r="L253">
            <v>1.0000000116860974E-07</v>
          </cell>
          <cell r="M253">
            <v>1.0000000116860974E-07</v>
          </cell>
          <cell r="N253">
            <v>-0.0055810000000065</v>
          </cell>
          <cell r="O253">
            <v>0</v>
          </cell>
          <cell r="P253">
            <v>0</v>
          </cell>
          <cell r="Q253">
            <v>0</v>
          </cell>
          <cell r="S253">
            <v>1.0000000116860974E-07</v>
          </cell>
          <cell r="T253">
            <v>1.0000000116860974E-07</v>
          </cell>
          <cell r="U253">
            <v>1.0000000116860974E-07</v>
          </cell>
          <cell r="V253">
            <v>1.0000000116860974E-07</v>
          </cell>
          <cell r="W253">
            <v>-0.0055810000000065</v>
          </cell>
          <cell r="X253">
            <v>0</v>
          </cell>
          <cell r="Y253">
            <v>0</v>
          </cell>
          <cell r="Z253">
            <v>0</v>
          </cell>
          <cell r="AB253">
            <v>0</v>
          </cell>
          <cell r="AC253">
            <v>0</v>
          </cell>
          <cell r="AD253">
            <v>1.0000000116860974E-07</v>
          </cell>
          <cell r="AE253">
            <v>0</v>
          </cell>
          <cell r="AF253">
            <v>0</v>
          </cell>
        </row>
        <row r="254">
          <cell r="D254" t="str">
            <v>A240300</v>
          </cell>
          <cell r="E254" t="str">
            <v>C_AEGONUSD_ASIA</v>
          </cell>
          <cell r="F254" t="str">
            <v>C043</v>
          </cell>
          <cell r="G254" t="str">
            <v>M003</v>
          </cell>
          <cell r="I254" t="str">
            <v>Asia / Revaluation and hedging reserve (USD)</v>
          </cell>
          <cell r="J254">
            <v>-52.4566784</v>
          </cell>
          <cell r="K254">
            <v>-52.4566784</v>
          </cell>
          <cell r="L254">
            <v>-52.4566784</v>
          </cell>
          <cell r="M254">
            <v>-52.4566784</v>
          </cell>
          <cell r="N254">
            <v>0</v>
          </cell>
          <cell r="O254">
            <v>0</v>
          </cell>
          <cell r="S254">
            <v>-52.4566784</v>
          </cell>
          <cell r="T254">
            <v>-52.4566784</v>
          </cell>
          <cell r="U254">
            <v>-52.4566784</v>
          </cell>
          <cell r="V254">
            <v>-52.4566784</v>
          </cell>
          <cell r="W254">
            <v>0</v>
          </cell>
          <cell r="X254">
            <v>0</v>
          </cell>
          <cell r="AD254">
            <v>-52.4566784</v>
          </cell>
          <cell r="AF254">
            <v>0</v>
          </cell>
        </row>
        <row r="255">
          <cell r="D255" t="str">
            <v>A240402</v>
          </cell>
          <cell r="E255" t="str">
            <v>C_AEGONUSD_ASIA</v>
          </cell>
          <cell r="F255" t="str">
            <v>C043</v>
          </cell>
          <cell r="G255" t="str">
            <v>M003</v>
          </cell>
          <cell r="I255" t="str">
            <v>Asia / Equity movements in associates - Revaluation reser (USD)</v>
          </cell>
        </row>
        <row r="256">
          <cell r="D256" t="str">
            <v>A240502</v>
          </cell>
          <cell r="E256" t="str">
            <v>C_AEGONUSD_ASIA</v>
          </cell>
          <cell r="F256" t="str">
            <v>C043</v>
          </cell>
          <cell r="G256" t="str">
            <v>M003</v>
          </cell>
          <cell r="I256" t="str">
            <v>Asia / Equity movements in joint ventures - Revaluation r (USD)</v>
          </cell>
          <cell r="J256">
            <v>52.4566784</v>
          </cell>
          <cell r="K256">
            <v>52.4566784</v>
          </cell>
          <cell r="L256">
            <v>52.4566784</v>
          </cell>
          <cell r="M256">
            <v>52.4566784</v>
          </cell>
          <cell r="N256">
            <v>-0.00735790000004499</v>
          </cell>
          <cell r="O256">
            <v>0</v>
          </cell>
          <cell r="S256">
            <v>52.4566784</v>
          </cell>
          <cell r="T256">
            <v>52.4566784</v>
          </cell>
          <cell r="U256">
            <v>52.4566784</v>
          </cell>
          <cell r="V256">
            <v>52.4566784</v>
          </cell>
          <cell r="W256">
            <v>-0.00735790000004499</v>
          </cell>
          <cell r="X256">
            <v>0</v>
          </cell>
          <cell r="AD256">
            <v>52.4566784</v>
          </cell>
          <cell r="AF256">
            <v>0</v>
          </cell>
        </row>
        <row r="257">
          <cell r="I257" t="str">
            <v>Total revaluation reserve Asia (USD)</v>
          </cell>
          <cell r="J257">
            <v>0</v>
          </cell>
          <cell r="K257">
            <v>0</v>
          </cell>
          <cell r="L257">
            <v>0</v>
          </cell>
          <cell r="M257">
            <v>0</v>
          </cell>
          <cell r="N257">
            <v>-0.00735790000004499</v>
          </cell>
          <cell r="O257">
            <v>0</v>
          </cell>
          <cell r="P257">
            <v>0</v>
          </cell>
          <cell r="Q257">
            <v>0</v>
          </cell>
          <cell r="S257">
            <v>0</v>
          </cell>
          <cell r="T257">
            <v>0</v>
          </cell>
          <cell r="U257">
            <v>0</v>
          </cell>
          <cell r="V257">
            <v>0</v>
          </cell>
          <cell r="W257">
            <v>-0.00735790000004499</v>
          </cell>
          <cell r="X257">
            <v>0</v>
          </cell>
          <cell r="Y257">
            <v>0</v>
          </cell>
          <cell r="Z257">
            <v>0</v>
          </cell>
          <cell r="AB257">
            <v>0</v>
          </cell>
          <cell r="AC257">
            <v>0</v>
          </cell>
          <cell r="AD257">
            <v>0</v>
          </cell>
          <cell r="AE257">
            <v>0</v>
          </cell>
          <cell r="AF257">
            <v>0</v>
          </cell>
        </row>
        <row r="258">
          <cell r="D258" t="str">
            <v>A240300</v>
          </cell>
          <cell r="E258" t="str">
            <v>C_AEGON_OTH</v>
          </cell>
          <cell r="F258" t="str">
            <v>C040</v>
          </cell>
          <cell r="G258" t="str">
            <v>M003</v>
          </cell>
          <cell r="I258" t="str">
            <v>Spain and France / Revaluation and hedging reserve</v>
          </cell>
          <cell r="J258">
            <v>13641.405</v>
          </cell>
          <cell r="K258">
            <v>13641.405</v>
          </cell>
          <cell r="L258">
            <v>13641.405</v>
          </cell>
          <cell r="M258">
            <v>13641.402</v>
          </cell>
          <cell r="N258">
            <v>0</v>
          </cell>
          <cell r="O258">
            <v>0</v>
          </cell>
          <cell r="S258">
            <v>13641.405</v>
          </cell>
          <cell r="T258">
            <v>13641.405</v>
          </cell>
          <cell r="U258">
            <v>13641.405</v>
          </cell>
          <cell r="V258">
            <v>13641.402</v>
          </cell>
          <cell r="W258">
            <v>0</v>
          </cell>
          <cell r="X258">
            <v>0</v>
          </cell>
          <cell r="AD258">
            <v>13641.402</v>
          </cell>
          <cell r="AF258">
            <v>0</v>
          </cell>
        </row>
        <row r="259">
          <cell r="D259" t="str">
            <v>A240402</v>
          </cell>
          <cell r="E259" t="str">
            <v>C_AEGON_OTH</v>
          </cell>
          <cell r="F259" t="str">
            <v>C040</v>
          </cell>
          <cell r="G259" t="str">
            <v>M003</v>
          </cell>
          <cell r="I259" t="str">
            <v>Spain and France / Equity movements in associates - Revaluation reser</v>
          </cell>
        </row>
        <row r="260">
          <cell r="D260" t="str">
            <v>A240502</v>
          </cell>
          <cell r="E260" t="str">
            <v>C_AEGON_OTH</v>
          </cell>
          <cell r="F260" t="str">
            <v>C040</v>
          </cell>
          <cell r="G260" t="str">
            <v>M003</v>
          </cell>
          <cell r="I260" t="str">
            <v>Spain and France / Equity movements in joint ventures - Revaluation r</v>
          </cell>
          <cell r="J260">
            <v>-13641</v>
          </cell>
          <cell r="K260">
            <v>-13641</v>
          </cell>
          <cell r="L260">
            <v>-13641</v>
          </cell>
          <cell r="M260">
            <v>-13641</v>
          </cell>
          <cell r="N260">
            <v>0</v>
          </cell>
          <cell r="O260">
            <v>0</v>
          </cell>
          <cell r="S260">
            <v>-13641</v>
          </cell>
          <cell r="T260">
            <v>-13641</v>
          </cell>
          <cell r="U260">
            <v>-13641</v>
          </cell>
          <cell r="V260">
            <v>-13641</v>
          </cell>
          <cell r="W260">
            <v>0</v>
          </cell>
          <cell r="X260">
            <v>0</v>
          </cell>
          <cell r="AD260">
            <v>-13641</v>
          </cell>
          <cell r="AF260">
            <v>-0.18999999999869</v>
          </cell>
          <cell r="AG260">
            <v>5945.99</v>
          </cell>
        </row>
        <row r="261">
          <cell r="I261" t="str">
            <v>Total revaluation reserve Spain and France</v>
          </cell>
          <cell r="J261">
            <v>0.40500000000065484</v>
          </cell>
          <cell r="K261">
            <v>0.40500000000065484</v>
          </cell>
          <cell r="L261">
            <v>0.40500000000065484</v>
          </cell>
          <cell r="M261">
            <v>0.40200000000004366</v>
          </cell>
          <cell r="N261">
            <v>0</v>
          </cell>
          <cell r="O261">
            <v>0</v>
          </cell>
          <cell r="P261">
            <v>0</v>
          </cell>
          <cell r="Q261">
            <v>0</v>
          </cell>
          <cell r="S261">
            <v>0.40500000000065484</v>
          </cell>
          <cell r="T261">
            <v>0.40500000000065484</v>
          </cell>
          <cell r="U261">
            <v>0.40500000000065484</v>
          </cell>
          <cell r="V261">
            <v>0.40200000000004366</v>
          </cell>
          <cell r="W261">
            <v>0</v>
          </cell>
          <cell r="X261">
            <v>0</v>
          </cell>
          <cell r="Y261">
            <v>0</v>
          </cell>
          <cell r="Z261">
            <v>0</v>
          </cell>
          <cell r="AB261">
            <v>0</v>
          </cell>
          <cell r="AC261">
            <v>0</v>
          </cell>
          <cell r="AD261">
            <v>0.40200000000004366</v>
          </cell>
          <cell r="AE261">
            <v>0</v>
          </cell>
          <cell r="AF261">
            <v>-0.18999999999869</v>
          </cell>
        </row>
        <row r="262">
          <cell r="D262" t="str">
            <v>A240300</v>
          </cell>
          <cell r="E262" t="str">
            <v>C_AEGON_VA</v>
          </cell>
          <cell r="F262" t="str">
            <v>C590</v>
          </cell>
          <cell r="G262" t="str">
            <v>M003</v>
          </cell>
          <cell r="I262" t="str">
            <v>Variable Annuities Europe / Revaluation and hedging reserve</v>
          </cell>
        </row>
        <row r="263">
          <cell r="D263" t="str">
            <v>A240402</v>
          </cell>
          <cell r="E263" t="str">
            <v>C_AEGON_VA</v>
          </cell>
          <cell r="F263" t="str">
            <v>C590</v>
          </cell>
          <cell r="G263" t="str">
            <v>M003</v>
          </cell>
          <cell r="I263" t="str">
            <v>Variable Annuities Europe / Equity movements in associates - Revaluation reser</v>
          </cell>
        </row>
        <row r="264">
          <cell r="D264" t="str">
            <v>A240502</v>
          </cell>
          <cell r="E264" t="str">
            <v>C_AEGON_VA</v>
          </cell>
          <cell r="F264" t="str">
            <v>C590</v>
          </cell>
          <cell r="G264" t="str">
            <v>M003</v>
          </cell>
          <cell r="I264" t="str">
            <v>Variable Annuities Europe / Equity movements in joint ventures - Revaluation r</v>
          </cell>
        </row>
        <row r="265">
          <cell r="I265" t="str">
            <v>Total revaluation reserve Variable Annuities Europe</v>
          </cell>
          <cell r="J265">
            <v>0</v>
          </cell>
          <cell r="K265">
            <v>0</v>
          </cell>
          <cell r="L265">
            <v>0</v>
          </cell>
          <cell r="M265">
            <v>0</v>
          </cell>
          <cell r="N265">
            <v>0</v>
          </cell>
          <cell r="O265">
            <v>0</v>
          </cell>
          <cell r="P265">
            <v>0</v>
          </cell>
          <cell r="Q265">
            <v>0</v>
          </cell>
          <cell r="S265">
            <v>0</v>
          </cell>
          <cell r="T265">
            <v>0</v>
          </cell>
          <cell r="U265">
            <v>0</v>
          </cell>
          <cell r="V265">
            <v>0</v>
          </cell>
          <cell r="W265">
            <v>0</v>
          </cell>
          <cell r="X265">
            <v>0</v>
          </cell>
          <cell r="Y265">
            <v>0</v>
          </cell>
          <cell r="Z265">
            <v>0</v>
          </cell>
          <cell r="AB265">
            <v>0</v>
          </cell>
          <cell r="AC265">
            <v>0</v>
          </cell>
          <cell r="AD265">
            <v>0</v>
          </cell>
          <cell r="AE265">
            <v>0</v>
          </cell>
          <cell r="AF265">
            <v>0</v>
          </cell>
        </row>
        <row r="266">
          <cell r="D266" t="str">
            <v>A240300</v>
          </cell>
          <cell r="E266" t="str">
            <v>C_AEGON_AM</v>
          </cell>
          <cell r="F266" t="str">
            <v>C006</v>
          </cell>
          <cell r="G266" t="str">
            <v>M003</v>
          </cell>
          <cell r="I266" t="str">
            <v>Aegon Asset Management / Revaluation and hedging reserve</v>
          </cell>
          <cell r="J266">
            <v>1757.6499387</v>
          </cell>
          <cell r="K266">
            <v>1757.6499387</v>
          </cell>
          <cell r="L266">
            <v>1757.6499387</v>
          </cell>
          <cell r="M266">
            <v>1757.6499387</v>
          </cell>
          <cell r="N266">
            <v>0</v>
          </cell>
          <cell r="O266">
            <v>0</v>
          </cell>
          <cell r="S266">
            <v>1757.6499387</v>
          </cell>
          <cell r="T266">
            <v>1757.6499387</v>
          </cell>
          <cell r="U266">
            <v>1757.6499387</v>
          </cell>
          <cell r="V266">
            <v>1757.6499387</v>
          </cell>
          <cell r="W266">
            <v>0</v>
          </cell>
          <cell r="X266">
            <v>0</v>
          </cell>
          <cell r="AD266">
            <v>1757.6499387</v>
          </cell>
          <cell r="AF266">
            <v>0</v>
          </cell>
        </row>
        <row r="267">
          <cell r="D267" t="str">
            <v>A240402</v>
          </cell>
          <cell r="E267" t="str">
            <v>C_AEGON_AM</v>
          </cell>
          <cell r="F267" t="str">
            <v>C006</v>
          </cell>
          <cell r="G267" t="str">
            <v>M003</v>
          </cell>
          <cell r="I267" t="str">
            <v>Aegon Asset Management / Equity movements in associates - Revaluation reser</v>
          </cell>
        </row>
        <row r="268">
          <cell r="D268" t="str">
            <v>A240502</v>
          </cell>
          <cell r="E268" t="str">
            <v>C_AEGON_AM</v>
          </cell>
          <cell r="F268" t="str">
            <v>C006</v>
          </cell>
          <cell r="G268" t="str">
            <v>M003</v>
          </cell>
          <cell r="I268" t="str">
            <v>Aegon Asset Management / Equity movements in joint ventures - Revaluation r</v>
          </cell>
          <cell r="J268">
            <v>-1757.6499387</v>
          </cell>
          <cell r="K268">
            <v>-1757.6499387</v>
          </cell>
          <cell r="L268">
            <v>-1757.6499387</v>
          </cell>
          <cell r="M268">
            <v>-1757.6499387</v>
          </cell>
          <cell r="N268">
            <v>-0.121743400000014</v>
          </cell>
          <cell r="O268">
            <v>-0.121743400000014</v>
          </cell>
          <cell r="S268">
            <v>-1757.6499387</v>
          </cell>
          <cell r="T268">
            <v>-1757.6499387</v>
          </cell>
          <cell r="U268">
            <v>-1757.6499387</v>
          </cell>
          <cell r="V268">
            <v>-1757.6499387</v>
          </cell>
          <cell r="W268">
            <v>-0.121743400000014</v>
          </cell>
          <cell r="X268">
            <v>-0.121743400000014</v>
          </cell>
          <cell r="AD268">
            <v>-1757.6499387</v>
          </cell>
          <cell r="AF268">
            <v>-0.121743400000014</v>
          </cell>
        </row>
        <row r="269">
          <cell r="I269" t="str">
            <v>Total revaluation reserve Aegon Asset Management</v>
          </cell>
          <cell r="J269">
            <v>0</v>
          </cell>
          <cell r="K269">
            <v>0</v>
          </cell>
          <cell r="L269">
            <v>0</v>
          </cell>
          <cell r="M269">
            <v>0</v>
          </cell>
          <cell r="N269">
            <v>-0.121743400000014</v>
          </cell>
          <cell r="O269">
            <v>-0.121743400000014</v>
          </cell>
          <cell r="P269">
            <v>0</v>
          </cell>
          <cell r="Q269">
            <v>0</v>
          </cell>
          <cell r="S269">
            <v>0</v>
          </cell>
          <cell r="T269">
            <v>0</v>
          </cell>
          <cell r="U269">
            <v>0</v>
          </cell>
          <cell r="V269">
            <v>0</v>
          </cell>
          <cell r="W269">
            <v>-0.121743400000014</v>
          </cell>
          <cell r="X269">
            <v>-0.121743400000014</v>
          </cell>
          <cell r="Y269">
            <v>0</v>
          </cell>
          <cell r="Z269">
            <v>0</v>
          </cell>
          <cell r="AB269">
            <v>0</v>
          </cell>
          <cell r="AC269">
            <v>0</v>
          </cell>
          <cell r="AD269">
            <v>0</v>
          </cell>
          <cell r="AE269">
            <v>0</v>
          </cell>
          <cell r="AF269">
            <v>-0.121743400000014</v>
          </cell>
        </row>
        <row r="270">
          <cell r="D270" t="str">
            <v>A240300</v>
          </cell>
          <cell r="E270" t="str">
            <v>C_AEGON_OTH</v>
          </cell>
          <cell r="F270" t="str">
            <v>C004</v>
          </cell>
          <cell r="G270" t="str">
            <v>M003</v>
          </cell>
          <cell r="I270" t="str">
            <v>New markets / Revaluation and hedging reserve</v>
          </cell>
          <cell r="J270">
            <v>15358.6476993</v>
          </cell>
          <cell r="K270">
            <v>15358.6476993</v>
          </cell>
          <cell r="L270">
            <v>15358.6476993</v>
          </cell>
          <cell r="M270">
            <v>15358.6446993</v>
          </cell>
          <cell r="N270">
            <v>0</v>
          </cell>
          <cell r="O270">
            <v>0</v>
          </cell>
          <cell r="S270">
            <v>15358.6476993</v>
          </cell>
          <cell r="T270">
            <v>15358.6476993</v>
          </cell>
          <cell r="U270">
            <v>15358.6476993</v>
          </cell>
          <cell r="V270">
            <v>15358.6446993</v>
          </cell>
          <cell r="W270">
            <v>0</v>
          </cell>
          <cell r="X270">
            <v>0</v>
          </cell>
          <cell r="AD270">
            <v>15358.6446993</v>
          </cell>
          <cell r="AF270">
            <v>0</v>
          </cell>
        </row>
        <row r="271">
          <cell r="D271" t="str">
            <v>A240402</v>
          </cell>
          <cell r="E271" t="str">
            <v>C_AEGON_OTH</v>
          </cell>
          <cell r="F271" t="str">
            <v>C004</v>
          </cell>
          <cell r="G271" t="str">
            <v>M003</v>
          </cell>
          <cell r="I271" t="str">
            <v>New markets / Equity movements in associates - Revaluation reser</v>
          </cell>
        </row>
        <row r="272">
          <cell r="D272" t="str">
            <v>A240502</v>
          </cell>
          <cell r="E272" t="str">
            <v>C_AEGON_OTH</v>
          </cell>
          <cell r="F272" t="str">
            <v>C004</v>
          </cell>
          <cell r="G272" t="str">
            <v>M003</v>
          </cell>
          <cell r="I272" t="str">
            <v>New markets / Equity movements in joint ventures - Revaluation r</v>
          </cell>
          <cell r="J272">
            <v>-15358.2426992</v>
          </cell>
          <cell r="K272">
            <v>-15358.2426992</v>
          </cell>
          <cell r="L272">
            <v>-15358.2426992</v>
          </cell>
          <cell r="M272">
            <v>-15358.2426992</v>
          </cell>
          <cell r="N272">
            <v>-0.12732440000002</v>
          </cell>
          <cell r="O272">
            <v>-0.121743400000014</v>
          </cell>
          <cell r="S272">
            <v>-15358.2426992</v>
          </cell>
          <cell r="T272">
            <v>-15358.2426992</v>
          </cell>
          <cell r="U272">
            <v>-15358.2426992</v>
          </cell>
          <cell r="V272">
            <v>-15358.2426992</v>
          </cell>
          <cell r="W272">
            <v>-0.12732440000002</v>
          </cell>
          <cell r="X272">
            <v>-0.121743400000014</v>
          </cell>
          <cell r="AD272">
            <v>-15358.2426992</v>
          </cell>
          <cell r="AF272">
            <v>-0.311743399998704</v>
          </cell>
          <cell r="AG272">
            <v>5945.99</v>
          </cell>
        </row>
        <row r="273">
          <cell r="I273" t="str">
            <v>Total revaluation reserve New markets</v>
          </cell>
          <cell r="J273">
            <v>0.4050000999995973</v>
          </cell>
          <cell r="K273">
            <v>0.4050000999995973</v>
          </cell>
          <cell r="L273">
            <v>0.4050000999995973</v>
          </cell>
          <cell r="M273">
            <v>0.4020001000008051</v>
          </cell>
          <cell r="N273">
            <v>-0.12732440000002</v>
          </cell>
          <cell r="O273">
            <v>-0.121743400000014</v>
          </cell>
          <cell r="P273">
            <v>0</v>
          </cell>
          <cell r="Q273">
            <v>0</v>
          </cell>
          <cell r="S273">
            <v>0.4050000999995973</v>
          </cell>
          <cell r="T273">
            <v>0.4050000999995973</v>
          </cell>
          <cell r="U273">
            <v>0.4050000999995973</v>
          </cell>
          <cell r="V273">
            <v>0.4020001000008051</v>
          </cell>
          <cell r="W273">
            <v>-0.12732440000002</v>
          </cell>
          <cell r="X273">
            <v>-0.121743400000014</v>
          </cell>
          <cell r="Y273">
            <v>0</v>
          </cell>
          <cell r="Z273">
            <v>0</v>
          </cell>
          <cell r="AB273">
            <v>0</v>
          </cell>
          <cell r="AC273">
            <v>0</v>
          </cell>
          <cell r="AD273">
            <v>0.4020001000008051</v>
          </cell>
          <cell r="AE273">
            <v>0</v>
          </cell>
          <cell r="AF273">
            <v>-0.311743399998704</v>
          </cell>
        </row>
        <row r="274">
          <cell r="I274" t="str">
            <v>Total revaluation reserve in units</v>
          </cell>
          <cell r="J274">
            <v>0.405000100000656</v>
          </cell>
          <cell r="K274">
            <v>0.405000100000656</v>
          </cell>
          <cell r="L274">
            <v>0.405000100000656</v>
          </cell>
          <cell r="M274">
            <v>0.4020001000000448</v>
          </cell>
          <cell r="N274">
            <v>-0.12732440000002052</v>
          </cell>
          <cell r="O274">
            <v>-0.121743400000014</v>
          </cell>
          <cell r="P274">
            <v>0</v>
          </cell>
          <cell r="Q274">
            <v>0</v>
          </cell>
          <cell r="S274">
            <v>0.405000100000656</v>
          </cell>
          <cell r="T274">
            <v>0.405000100000656</v>
          </cell>
          <cell r="U274">
            <v>0.405000100000656</v>
          </cell>
          <cell r="V274">
            <v>0.4020001000000448</v>
          </cell>
          <cell r="W274">
            <v>-0.12732440000002052</v>
          </cell>
          <cell r="X274">
            <v>-0.121743400000014</v>
          </cell>
          <cell r="Y274">
            <v>0</v>
          </cell>
          <cell r="Z274">
            <v>0</v>
          </cell>
          <cell r="AB274">
            <v>0</v>
          </cell>
          <cell r="AC274">
            <v>0</v>
          </cell>
          <cell r="AD274">
            <v>0.4020001000000448</v>
          </cell>
          <cell r="AE274">
            <v>0</v>
          </cell>
          <cell r="AF274">
            <v>-0.311743399998704</v>
          </cell>
          <cell r="AG274">
            <v>5945.99</v>
          </cell>
          <cell r="AH274">
            <v>0</v>
          </cell>
          <cell r="AI274">
            <v>0</v>
          </cell>
        </row>
        <row r="276">
          <cell r="I276" t="str">
            <v>Remeasurements of defined benefit plans in units:</v>
          </cell>
        </row>
        <row r="277">
          <cell r="C277">
            <v>501</v>
          </cell>
          <cell r="D277" t="str">
            <v>A240600</v>
          </cell>
          <cell r="E277" t="str">
            <v>C_AEGON_USA</v>
          </cell>
          <cell r="F277" t="str">
            <v>C001</v>
          </cell>
          <cell r="G277" t="str">
            <v>TOT_MOVEMENT</v>
          </cell>
          <cell r="I277" t="str">
            <v>Americas</v>
          </cell>
          <cell r="J277">
            <v>-509387.2400947</v>
          </cell>
          <cell r="K277">
            <v>-685513.58393</v>
          </cell>
          <cell r="L277">
            <v>-634647.9290181</v>
          </cell>
          <cell r="M277">
            <v>-617890.2461028</v>
          </cell>
          <cell r="N277">
            <v>-531850.7479699</v>
          </cell>
          <cell r="O277">
            <v>-431036.4809657</v>
          </cell>
          <cell r="S277">
            <v>-509387.2400947</v>
          </cell>
          <cell r="T277">
            <v>-685513.58393</v>
          </cell>
          <cell r="U277">
            <v>-634647.9290181</v>
          </cell>
          <cell r="V277">
            <v>-617890.2461028</v>
          </cell>
          <cell r="W277">
            <v>-531850.7479699</v>
          </cell>
          <cell r="X277">
            <v>-431036.4809657</v>
          </cell>
          <cell r="AB277">
            <v>-594100.6542819</v>
          </cell>
          <cell r="AD277">
            <v>-617890.2461028</v>
          </cell>
          <cell r="AF277">
            <v>-525207.4358763</v>
          </cell>
          <cell r="AG277">
            <v>-590400</v>
          </cell>
          <cell r="AH277">
            <v>-520000</v>
          </cell>
          <cell r="AI277">
            <v>-456800</v>
          </cell>
        </row>
        <row r="278">
          <cell r="C278">
            <v>502</v>
          </cell>
          <cell r="D278" t="str">
            <v>A240600</v>
          </cell>
          <cell r="E278" t="str">
            <v>C_AEGONUSD_USA</v>
          </cell>
          <cell r="F278" t="str">
            <v>C001</v>
          </cell>
          <cell r="G278" t="str">
            <v>TOT_MOVEMENT</v>
          </cell>
          <cell r="I278" t="str">
            <v>Americas (USD)</v>
          </cell>
          <cell r="J278">
            <v>-678350.9876785</v>
          </cell>
          <cell r="K278">
            <v>-869985.2894026</v>
          </cell>
          <cell r="L278">
            <v>-816474.5607077</v>
          </cell>
          <cell r="M278">
            <v>-814626.5004954</v>
          </cell>
          <cell r="N278">
            <v>-682949.5454976</v>
          </cell>
          <cell r="O278">
            <v>-560304.3215928</v>
          </cell>
          <cell r="S278">
            <v>-678350.9876785</v>
          </cell>
          <cell r="T278">
            <v>-869985.2894026</v>
          </cell>
          <cell r="U278">
            <v>-816474.5607077</v>
          </cell>
          <cell r="V278">
            <v>-814626.5004954</v>
          </cell>
          <cell r="W278">
            <v>-682949.5454976</v>
          </cell>
          <cell r="X278">
            <v>-560304.3215928</v>
          </cell>
          <cell r="AB278">
            <v>-771261.4693598</v>
          </cell>
          <cell r="AD278">
            <v>-814626.5004954</v>
          </cell>
          <cell r="AF278">
            <v>-682769.6666662</v>
          </cell>
          <cell r="AG278">
            <v>-738000</v>
          </cell>
          <cell r="AH278">
            <v>-650000</v>
          </cell>
          <cell r="AI278">
            <v>-571000</v>
          </cell>
        </row>
        <row r="279">
          <cell r="C279">
            <v>503</v>
          </cell>
          <cell r="D279" t="str">
            <v>A240600</v>
          </cell>
          <cell r="E279" t="str">
            <v>C_AEGON_NL</v>
          </cell>
          <cell r="F279" t="str">
            <v>C002</v>
          </cell>
          <cell r="G279" t="str">
            <v>TOT_MOVEMENT</v>
          </cell>
          <cell r="I279" t="str">
            <v>The Netherlands</v>
          </cell>
          <cell r="J279">
            <v>-336457</v>
          </cell>
          <cell r="K279">
            <v>-482707</v>
          </cell>
          <cell r="L279">
            <v>-595957</v>
          </cell>
          <cell r="M279">
            <v>-303267</v>
          </cell>
          <cell r="N279">
            <v>-304380</v>
          </cell>
          <cell r="O279">
            <v>-318030</v>
          </cell>
          <cell r="S279">
            <v>-336457</v>
          </cell>
          <cell r="T279">
            <v>-482707</v>
          </cell>
          <cell r="U279">
            <v>-595957</v>
          </cell>
          <cell r="V279">
            <v>-303267</v>
          </cell>
          <cell r="W279">
            <v>-304380</v>
          </cell>
          <cell r="X279">
            <v>-318030</v>
          </cell>
          <cell r="AB279">
            <v>-245707</v>
          </cell>
          <cell r="AD279">
            <v>-303267</v>
          </cell>
          <cell r="AF279">
            <v>-316080</v>
          </cell>
          <cell r="AG279">
            <v>-250000</v>
          </cell>
          <cell r="AH279">
            <v>-250000</v>
          </cell>
          <cell r="AI279">
            <v>-250000</v>
          </cell>
        </row>
        <row r="280">
          <cell r="C280">
            <v>504</v>
          </cell>
          <cell r="D280" t="str">
            <v>A240600</v>
          </cell>
          <cell r="E280" t="str">
            <v>C_AEGON_UK</v>
          </cell>
          <cell r="F280" t="str">
            <v>C003</v>
          </cell>
          <cell r="G280" t="str">
            <v>TOT_MOVEMENT</v>
          </cell>
          <cell r="I280" t="str">
            <v>United Kingdom</v>
          </cell>
          <cell r="J280">
            <v>-166646.6706673</v>
          </cell>
          <cell r="K280">
            <v>-212952.6634531</v>
          </cell>
          <cell r="L280">
            <v>-212627.0867274</v>
          </cell>
          <cell r="M280">
            <v>-164344.7170533</v>
          </cell>
          <cell r="N280">
            <v>-184346.0264909</v>
          </cell>
          <cell r="O280">
            <v>-154218.2030307</v>
          </cell>
          <cell r="S280">
            <v>-166646.6706673</v>
          </cell>
          <cell r="T280">
            <v>-212952.6634531</v>
          </cell>
          <cell r="U280">
            <v>-212627.0867274</v>
          </cell>
          <cell r="V280">
            <v>-164344.7170533</v>
          </cell>
          <cell r="W280">
            <v>-184346.0264909</v>
          </cell>
          <cell r="X280">
            <v>-154218.2030307</v>
          </cell>
          <cell r="AB280">
            <v>-139830.0011991</v>
          </cell>
          <cell r="AD280">
            <v>-164344.7170533</v>
          </cell>
          <cell r="AF280">
            <v>-134672.9411725</v>
          </cell>
          <cell r="AG280">
            <v>-143090</v>
          </cell>
          <cell r="AH280">
            <v>-74576.25</v>
          </cell>
          <cell r="AI280">
            <v>62946.25</v>
          </cell>
        </row>
        <row r="281">
          <cell r="C281">
            <v>505</v>
          </cell>
          <cell r="D281" t="str">
            <v>A240600</v>
          </cell>
          <cell r="E281" t="str">
            <v>LC</v>
          </cell>
          <cell r="F281" t="str">
            <v>C003</v>
          </cell>
          <cell r="G281" t="str">
            <v>TOT_MOVEMENT</v>
          </cell>
          <cell r="I281" t="str">
            <v>United Kingdom (GBP)</v>
          </cell>
          <cell r="J281">
            <v>-138900</v>
          </cell>
          <cell r="K281">
            <v>-172300</v>
          </cell>
          <cell r="L281">
            <v>-169400</v>
          </cell>
          <cell r="M281">
            <v>-133300</v>
          </cell>
          <cell r="N281">
            <v>-155883</v>
          </cell>
          <cell r="O281">
            <v>-132165</v>
          </cell>
          <cell r="P281">
            <v>0</v>
          </cell>
          <cell r="Q281">
            <v>0</v>
          </cell>
          <cell r="S281">
            <v>-138900</v>
          </cell>
          <cell r="T281">
            <v>-172300</v>
          </cell>
          <cell r="U281">
            <v>-169400</v>
          </cell>
          <cell r="V281">
            <v>-133300</v>
          </cell>
          <cell r="W281">
            <v>-155883</v>
          </cell>
          <cell r="X281">
            <v>-132165</v>
          </cell>
          <cell r="Y281">
            <v>0</v>
          </cell>
          <cell r="Z281">
            <v>0</v>
          </cell>
          <cell r="AB281">
            <v>-116800</v>
          </cell>
          <cell r="AD281">
            <v>-133300</v>
          </cell>
          <cell r="AE281">
            <v>0</v>
          </cell>
          <cell r="AF281">
            <v>-114472</v>
          </cell>
          <cell r="AG281">
            <v>-114472</v>
          </cell>
          <cell r="AH281">
            <v>-59661</v>
          </cell>
          <cell r="AI281">
            <v>50357</v>
          </cell>
        </row>
        <row r="282">
          <cell r="C282">
            <v>506</v>
          </cell>
          <cell r="D282" t="str">
            <v>A240600</v>
          </cell>
          <cell r="E282" t="str">
            <v>C_AEGON_CEE</v>
          </cell>
          <cell r="F282" t="str">
            <v>C044</v>
          </cell>
          <cell r="G282" t="str">
            <v>TOT_MOVEMENT</v>
          </cell>
          <cell r="I282" t="str">
            <v>Central Eastern Europe</v>
          </cell>
        </row>
        <row r="283">
          <cell r="C283">
            <v>507</v>
          </cell>
          <cell r="D283" t="str">
            <v>A240600</v>
          </cell>
          <cell r="E283" t="str">
            <v>C_AEGON_ASIA</v>
          </cell>
          <cell r="F283" t="str">
            <v>C043</v>
          </cell>
          <cell r="G283" t="str">
            <v>TOT_MOVEMENT</v>
          </cell>
          <cell r="I283" t="str">
            <v>Asia</v>
          </cell>
        </row>
        <row r="284">
          <cell r="C284">
            <v>508</v>
          </cell>
          <cell r="D284" t="str">
            <v>A240600</v>
          </cell>
          <cell r="E284" t="str">
            <v>C_AEGONUSD_ASIA</v>
          </cell>
          <cell r="F284" t="str">
            <v>C043</v>
          </cell>
          <cell r="G284" t="str">
            <v>TOT_MOVEMENT</v>
          </cell>
          <cell r="I284" t="str">
            <v>Asia (USD)</v>
          </cell>
        </row>
        <row r="285">
          <cell r="C285">
            <v>509</v>
          </cell>
          <cell r="D285" t="str">
            <v>A240600</v>
          </cell>
          <cell r="E285" t="str">
            <v>C_AEGON_OTH</v>
          </cell>
          <cell r="F285" t="str">
            <v>C040</v>
          </cell>
          <cell r="G285" t="str">
            <v>TOT_MOVEMENT</v>
          </cell>
          <cell r="I285" t="str">
            <v>Spain and France</v>
          </cell>
        </row>
        <row r="286">
          <cell r="C286">
            <v>510</v>
          </cell>
          <cell r="D286" t="str">
            <v>A240600</v>
          </cell>
          <cell r="E286" t="str">
            <v>C_AEGON_VA</v>
          </cell>
          <cell r="F286" t="str">
            <v>C590</v>
          </cell>
          <cell r="G286" t="str">
            <v>TOT_MOVEMENT</v>
          </cell>
          <cell r="I286" t="str">
            <v>Variable Annuities Europe</v>
          </cell>
        </row>
        <row r="287">
          <cell r="C287">
            <v>511</v>
          </cell>
          <cell r="D287" t="str">
            <v>A240600</v>
          </cell>
          <cell r="E287" t="str">
            <v>C_AEGON_AM</v>
          </cell>
          <cell r="F287" t="str">
            <v>C006</v>
          </cell>
          <cell r="G287" t="str">
            <v>TOT_MOVEMENT</v>
          </cell>
          <cell r="I287" t="str">
            <v>Aegon Asset Management</v>
          </cell>
        </row>
        <row r="288">
          <cell r="C288">
            <v>512</v>
          </cell>
          <cell r="D288" t="str">
            <v>A240600</v>
          </cell>
          <cell r="E288" t="str">
            <v>C_AEGON_OTH</v>
          </cell>
          <cell r="F288" t="str">
            <v>C004</v>
          </cell>
          <cell r="G288" t="str">
            <v>TOT_MOVEMENT</v>
          </cell>
          <cell r="I288" t="str">
            <v>New markets</v>
          </cell>
        </row>
        <row r="289">
          <cell r="C289">
            <v>513</v>
          </cell>
          <cell r="H289" t="str">
            <v>K</v>
          </cell>
          <cell r="I289" t="str">
            <v>Total remeasurements of defined benefit plans in units</v>
          </cell>
          <cell r="J289">
            <v>-1012490.910762</v>
          </cell>
          <cell r="K289">
            <v>-1381173.2473831</v>
          </cell>
          <cell r="L289">
            <v>-1443232.0157455</v>
          </cell>
          <cell r="M289">
            <v>-1085501.9631561</v>
          </cell>
          <cell r="N289">
            <v>-1020576.7744608</v>
          </cell>
          <cell r="O289">
            <v>-903284.6839964</v>
          </cell>
          <cell r="P289">
            <v>0</v>
          </cell>
          <cell r="Q289">
            <v>0</v>
          </cell>
          <cell r="S289">
            <v>-1012490.910762</v>
          </cell>
          <cell r="T289">
            <v>-1381173.2473831</v>
          </cell>
          <cell r="U289">
            <v>-1443232.0157455</v>
          </cell>
          <cell r="V289">
            <v>-1085501.9631561</v>
          </cell>
          <cell r="W289">
            <v>-1020576.7744608</v>
          </cell>
          <cell r="X289">
            <v>-903284.6839964</v>
          </cell>
          <cell r="Y289">
            <v>0</v>
          </cell>
          <cell r="Z289">
            <v>0</v>
          </cell>
          <cell r="AB289">
            <v>-979637.655481</v>
          </cell>
          <cell r="AC289">
            <v>0</v>
          </cell>
          <cell r="AD289">
            <v>-1085501.9631561</v>
          </cell>
          <cell r="AE289">
            <v>0</v>
          </cell>
          <cell r="AF289">
            <v>-975960.3770488</v>
          </cell>
          <cell r="AG289">
            <v>-983490</v>
          </cell>
          <cell r="AH289">
            <v>-844576.25</v>
          </cell>
          <cell r="AI289">
            <v>-643853.75</v>
          </cell>
        </row>
        <row r="291">
          <cell r="I291" t="str">
            <v>Correction biginning balance last period</v>
          </cell>
        </row>
        <row r="292">
          <cell r="D292" t="str">
            <v>A240600</v>
          </cell>
          <cell r="E292" t="str">
            <v>C_AEGON_USA</v>
          </cell>
          <cell r="F292" t="str">
            <v>C001</v>
          </cell>
          <cell r="G292" t="str">
            <v>M003</v>
          </cell>
          <cell r="I292" t="str">
            <v>Americas</v>
          </cell>
          <cell r="N292">
            <v>0</v>
          </cell>
          <cell r="O292">
            <v>0</v>
          </cell>
          <cell r="W292">
            <v>0</v>
          </cell>
          <cell r="X292">
            <v>0</v>
          </cell>
          <cell r="AB292">
            <v>-380593.9336527</v>
          </cell>
          <cell r="AF292">
            <v>0</v>
          </cell>
          <cell r="AG292">
            <v>-668000</v>
          </cell>
        </row>
        <row r="293">
          <cell r="D293" t="str">
            <v>A240600</v>
          </cell>
          <cell r="E293" t="str">
            <v>C_AEGONUSD_USA</v>
          </cell>
          <cell r="F293" t="str">
            <v>C001</v>
          </cell>
          <cell r="G293" t="str">
            <v>M003</v>
          </cell>
          <cell r="I293" t="str">
            <v>Americas (USD)</v>
          </cell>
          <cell r="N293">
            <v>0</v>
          </cell>
          <cell r="O293">
            <v>0</v>
          </cell>
          <cell r="W293">
            <v>0</v>
          </cell>
          <cell r="X293">
            <v>0</v>
          </cell>
          <cell r="AB293">
            <v>-508549.6141721</v>
          </cell>
          <cell r="AF293">
            <v>0</v>
          </cell>
          <cell r="AG293">
            <v>-835000</v>
          </cell>
        </row>
        <row r="294">
          <cell r="D294" t="str">
            <v>A240600</v>
          </cell>
          <cell r="E294" t="str">
            <v>C_AEGON_NL</v>
          </cell>
          <cell r="F294" t="str">
            <v>C002</v>
          </cell>
          <cell r="G294" t="str">
            <v>M003</v>
          </cell>
          <cell r="I294" t="str">
            <v>The Netherlands</v>
          </cell>
          <cell r="O294">
            <v>0</v>
          </cell>
          <cell r="X294">
            <v>0</v>
          </cell>
          <cell r="AB294">
            <v>-80876</v>
          </cell>
          <cell r="AF294">
            <v>0</v>
          </cell>
          <cell r="AG294">
            <v>-250000</v>
          </cell>
        </row>
        <row r="295">
          <cell r="D295" t="str">
            <v>A240600</v>
          </cell>
          <cell r="E295" t="str">
            <v>C_AEGON_UK</v>
          </cell>
          <cell r="F295" t="str">
            <v>C003</v>
          </cell>
          <cell r="G295" t="str">
            <v>M003</v>
          </cell>
          <cell r="I295" t="str">
            <v>United Kingdom</v>
          </cell>
          <cell r="N295">
            <v>0</v>
          </cell>
          <cell r="O295">
            <v>0</v>
          </cell>
          <cell r="W295">
            <v>0</v>
          </cell>
          <cell r="X295">
            <v>0</v>
          </cell>
          <cell r="AB295">
            <v>-85269.5167305</v>
          </cell>
          <cell r="AF295">
            <v>0</v>
          </cell>
          <cell r="AG295">
            <v>-170901.25</v>
          </cell>
        </row>
        <row r="296">
          <cell r="D296" t="str">
            <v>A240600</v>
          </cell>
          <cell r="E296" t="str">
            <v>LC</v>
          </cell>
          <cell r="F296" t="str">
            <v>C003</v>
          </cell>
          <cell r="G296" t="str">
            <v>M003</v>
          </cell>
          <cell r="I296" t="str">
            <v>United Kingdom (GBP)</v>
          </cell>
          <cell r="N296">
            <v>0</v>
          </cell>
          <cell r="O296">
            <v>0</v>
          </cell>
          <cell r="P296">
            <v>133300</v>
          </cell>
          <cell r="Q296">
            <v>133300</v>
          </cell>
          <cell r="W296">
            <v>0</v>
          </cell>
          <cell r="X296">
            <v>0</v>
          </cell>
          <cell r="Y296">
            <v>133300</v>
          </cell>
          <cell r="Z296">
            <v>133300</v>
          </cell>
          <cell r="AB296">
            <v>-73400</v>
          </cell>
          <cell r="AE296">
            <v>133300</v>
          </cell>
          <cell r="AF296">
            <v>0</v>
          </cell>
          <cell r="AG296">
            <v>-136721</v>
          </cell>
        </row>
        <row r="297">
          <cell r="D297" t="str">
            <v>A240600</v>
          </cell>
          <cell r="E297" t="str">
            <v>C_AEGON_CEE</v>
          </cell>
          <cell r="F297" t="str">
            <v>C044</v>
          </cell>
          <cell r="G297" t="str">
            <v>M003</v>
          </cell>
          <cell r="I297" t="str">
            <v>Central Eastern Europe</v>
          </cell>
        </row>
        <row r="298">
          <cell r="D298" t="str">
            <v>A240600</v>
          </cell>
          <cell r="E298" t="str">
            <v>C_AEGON_ASIA</v>
          </cell>
          <cell r="F298" t="str">
            <v>C043</v>
          </cell>
          <cell r="G298" t="str">
            <v>M003</v>
          </cell>
          <cell r="I298" t="str">
            <v>Asia</v>
          </cell>
        </row>
        <row r="299">
          <cell r="D299" t="str">
            <v>A240600</v>
          </cell>
          <cell r="E299" t="str">
            <v>C_AEGONUSD_ASIA</v>
          </cell>
          <cell r="F299" t="str">
            <v>C043</v>
          </cell>
          <cell r="G299" t="str">
            <v>M003</v>
          </cell>
          <cell r="I299" t="str">
            <v>Asia (USD)</v>
          </cell>
        </row>
        <row r="300">
          <cell r="D300" t="str">
            <v>A240600</v>
          </cell>
          <cell r="E300" t="str">
            <v>C_AEGON_OTH</v>
          </cell>
          <cell r="F300" t="str">
            <v>C040</v>
          </cell>
          <cell r="G300" t="str">
            <v>M003</v>
          </cell>
          <cell r="I300" t="str">
            <v>Spain and France</v>
          </cell>
        </row>
        <row r="301">
          <cell r="D301" t="str">
            <v>A240600</v>
          </cell>
          <cell r="E301" t="str">
            <v>C_AEGON_VA</v>
          </cell>
          <cell r="F301" t="str">
            <v>C590</v>
          </cell>
          <cell r="G301" t="str">
            <v>M003</v>
          </cell>
          <cell r="I301" t="str">
            <v>Variable Annuities Europe</v>
          </cell>
        </row>
        <row r="302">
          <cell r="D302" t="str">
            <v>A240600</v>
          </cell>
          <cell r="E302" t="str">
            <v>C_AEGON_AM</v>
          </cell>
          <cell r="F302" t="str">
            <v>C006</v>
          </cell>
          <cell r="G302" t="str">
            <v>M003</v>
          </cell>
          <cell r="I302" t="str">
            <v>Aegon Asset Management</v>
          </cell>
        </row>
        <row r="303">
          <cell r="D303" t="str">
            <v>A240600</v>
          </cell>
          <cell r="E303" t="str">
            <v>C_AEGON_OTH</v>
          </cell>
          <cell r="F303" t="str">
            <v>C004</v>
          </cell>
          <cell r="G303" t="str">
            <v>M003</v>
          </cell>
          <cell r="I303" t="str">
            <v>New markets</v>
          </cell>
        </row>
        <row r="304">
          <cell r="I304" t="str">
            <v>Total remeasurements of defined benefit plans in units</v>
          </cell>
          <cell r="J304">
            <v>0</v>
          </cell>
          <cell r="K304">
            <v>0</v>
          </cell>
          <cell r="L304">
            <v>0</v>
          </cell>
          <cell r="M304">
            <v>0</v>
          </cell>
          <cell r="N304">
            <v>0</v>
          </cell>
          <cell r="O304">
            <v>0</v>
          </cell>
          <cell r="P304">
            <v>0</v>
          </cell>
          <cell r="Q304">
            <v>0</v>
          </cell>
          <cell r="S304">
            <v>0</v>
          </cell>
          <cell r="T304">
            <v>0</v>
          </cell>
          <cell r="U304">
            <v>0</v>
          </cell>
          <cell r="V304">
            <v>0</v>
          </cell>
          <cell r="W304">
            <v>0</v>
          </cell>
          <cell r="X304">
            <v>0</v>
          </cell>
          <cell r="Y304">
            <v>0</v>
          </cell>
          <cell r="Z304">
            <v>0</v>
          </cell>
          <cell r="AB304">
            <v>-546739.4503832</v>
          </cell>
          <cell r="AC304">
            <v>0</v>
          </cell>
          <cell r="AD304">
            <v>0</v>
          </cell>
          <cell r="AE304">
            <v>0</v>
          </cell>
          <cell r="AF304">
            <v>0</v>
          </cell>
          <cell r="AG304">
            <v>-1088901.25</v>
          </cell>
          <cell r="AH304">
            <v>0</v>
          </cell>
          <cell r="AI304">
            <v>0</v>
          </cell>
        </row>
        <row r="306">
          <cell r="I306" t="str">
            <v>Capital excluding revaluation reserve &amp; remeasurements of defined benefit plans in units:</v>
          </cell>
        </row>
        <row r="307">
          <cell r="C307">
            <v>601</v>
          </cell>
          <cell r="I307" t="str">
            <v>Americas</v>
          </cell>
          <cell r="J307">
            <v>14857137.708933393</v>
          </cell>
          <cell r="K307">
            <v>15347222.472018192</v>
          </cell>
          <cell r="L307">
            <v>14913696.923741091</v>
          </cell>
          <cell r="M307">
            <v>14527381.58145129</v>
          </cell>
          <cell r="N307">
            <v>15125918.371189889</v>
          </cell>
          <cell r="O307">
            <v>14615212.94852249</v>
          </cell>
          <cell r="P307">
            <v>0</v>
          </cell>
          <cell r="Q307">
            <v>0</v>
          </cell>
          <cell r="S307">
            <v>14857137.708933393</v>
          </cell>
          <cell r="T307">
            <v>15347222.472018192</v>
          </cell>
          <cell r="U307">
            <v>14913696.923741091</v>
          </cell>
          <cell r="V307">
            <v>14527381.58145129</v>
          </cell>
          <cell r="W307">
            <v>15125918.371189889</v>
          </cell>
          <cell r="X307">
            <v>14615212.94852249</v>
          </cell>
          <cell r="Y307">
            <v>0</v>
          </cell>
          <cell r="Z307">
            <v>0</v>
          </cell>
          <cell r="AB307">
            <v>14984564.520576688</v>
          </cell>
          <cell r="AC307">
            <v>15164354.38333159</v>
          </cell>
          <cell r="AD307">
            <v>14527381.58145129</v>
          </cell>
          <cell r="AE307">
            <v>0</v>
          </cell>
          <cell r="AF307">
            <v>14500133.87835429</v>
          </cell>
          <cell r="AG307">
            <v>15295199.808826098</v>
          </cell>
          <cell r="AH307">
            <v>15200027.326473601</v>
          </cell>
          <cell r="AI307">
            <v>15225626.631375901</v>
          </cell>
        </row>
        <row r="308">
          <cell r="C308">
            <v>602</v>
          </cell>
          <cell r="I308" t="str">
            <v>Americas (USD)</v>
          </cell>
          <cell r="J308">
            <v>19786979.0847719</v>
          </cell>
          <cell r="K308">
            <v>19478803.633931503</v>
          </cell>
          <cell r="L308">
            <v>19188136.2231326</v>
          </cell>
          <cell r="M308">
            <v>19154604.861967903</v>
          </cell>
          <cell r="N308">
            <v>19424854.0019886</v>
          </cell>
          <cell r="O308">
            <v>18999997.7750491</v>
          </cell>
          <cell r="P308">
            <v>0</v>
          </cell>
          <cell r="Q308">
            <v>0</v>
          </cell>
          <cell r="S308">
            <v>19786979.0847719</v>
          </cell>
          <cell r="T308">
            <v>19478803.633931503</v>
          </cell>
          <cell r="U308">
            <v>19188136.2231326</v>
          </cell>
          <cell r="V308">
            <v>19154604.861967903</v>
          </cell>
          <cell r="W308">
            <v>19424854.0019886</v>
          </cell>
          <cell r="X308">
            <v>18999997.7750491</v>
          </cell>
          <cell r="Y308">
            <v>0</v>
          </cell>
          <cell r="Z308">
            <v>0</v>
          </cell>
          <cell r="AB308">
            <v>19454643.8564887</v>
          </cell>
          <cell r="AC308">
            <v>18957057.0735532</v>
          </cell>
          <cell r="AD308">
            <v>19154604.861967903</v>
          </cell>
          <cell r="AE308">
            <v>0</v>
          </cell>
          <cell r="AF308">
            <v>18851856.3307584</v>
          </cell>
          <cell r="AG308">
            <v>19118999.7610547</v>
          </cell>
          <cell r="AH308">
            <v>19000034.1581159</v>
          </cell>
          <cell r="AI308">
            <v>19032033.2892466</v>
          </cell>
        </row>
        <row r="309">
          <cell r="C309">
            <v>603</v>
          </cell>
          <cell r="I309" t="str">
            <v>The Netherlands</v>
          </cell>
          <cell r="J309">
            <v>3802758.61039</v>
          </cell>
          <cell r="K309">
            <v>3762802.51443</v>
          </cell>
          <cell r="L309">
            <v>3816232.84524</v>
          </cell>
          <cell r="M309">
            <v>3935699.4326699995</v>
          </cell>
          <cell r="N309">
            <v>3993306.9027199997</v>
          </cell>
          <cell r="O309">
            <v>3768673.22781</v>
          </cell>
          <cell r="P309">
            <v>0</v>
          </cell>
          <cell r="Q309">
            <v>0</v>
          </cell>
          <cell r="S309">
            <v>3802758.61039</v>
          </cell>
          <cell r="T309">
            <v>3762802.51443</v>
          </cell>
          <cell r="U309">
            <v>3816232.84524</v>
          </cell>
          <cell r="V309">
            <v>3935699.4326699995</v>
          </cell>
          <cell r="W309">
            <v>3993306.9027199997</v>
          </cell>
          <cell r="X309">
            <v>3768673.22781</v>
          </cell>
          <cell r="Y309">
            <v>0</v>
          </cell>
          <cell r="Z309">
            <v>0</v>
          </cell>
          <cell r="AB309">
            <v>3805606.3074700003</v>
          </cell>
          <cell r="AC309">
            <v>4023802</v>
          </cell>
          <cell r="AD309">
            <v>3935699.4326699995</v>
          </cell>
          <cell r="AE309">
            <v>0</v>
          </cell>
          <cell r="AF309">
            <v>3885213.0000000005</v>
          </cell>
          <cell r="AG309">
            <v>3618000</v>
          </cell>
          <cell r="AH309">
            <v>3491000</v>
          </cell>
          <cell r="AI309">
            <v>3494000</v>
          </cell>
        </row>
        <row r="310">
          <cell r="C310">
            <v>604</v>
          </cell>
          <cell r="I310" t="str">
            <v>United Kingdom</v>
          </cell>
          <cell r="J310">
            <v>3062416.0439085243</v>
          </cell>
          <cell r="K310">
            <v>3184032.437390024</v>
          </cell>
          <cell r="L310">
            <v>3274631.0539929196</v>
          </cell>
          <cell r="M310">
            <v>3225529.3821062203</v>
          </cell>
          <cell r="N310">
            <v>3111159.2420125203</v>
          </cell>
          <cell r="O310">
            <v>3125813.478931224</v>
          </cell>
          <cell r="P310">
            <v>0</v>
          </cell>
          <cell r="Q310">
            <v>0</v>
          </cell>
          <cell r="S310">
            <v>3062416.0439085243</v>
          </cell>
          <cell r="T310">
            <v>3184032.437390024</v>
          </cell>
          <cell r="U310">
            <v>3274631.0539929196</v>
          </cell>
          <cell r="V310">
            <v>3225529.3821062203</v>
          </cell>
          <cell r="W310">
            <v>3111159.2420125203</v>
          </cell>
          <cell r="X310">
            <v>3125813.478931224</v>
          </cell>
          <cell r="Y310">
            <v>0</v>
          </cell>
          <cell r="Z310">
            <v>0</v>
          </cell>
          <cell r="AB310">
            <v>3014660.011656724</v>
          </cell>
          <cell r="AC310">
            <v>3062359.433034123</v>
          </cell>
          <cell r="AD310">
            <v>3225529.3821062203</v>
          </cell>
          <cell r="AE310">
            <v>0</v>
          </cell>
          <cell r="AF310">
            <v>3223096.9652736234</v>
          </cell>
          <cell r="AG310">
            <v>3178346.25</v>
          </cell>
          <cell r="AH310">
            <v>2974410</v>
          </cell>
          <cell r="AI310">
            <v>2902261.25</v>
          </cell>
        </row>
        <row r="311">
          <cell r="C311">
            <v>605</v>
          </cell>
          <cell r="I311" t="str">
            <v>United Kingdom (GBP)</v>
          </cell>
          <cell r="J311">
            <v>2552421.379</v>
          </cell>
          <cell r="K311">
            <v>2576101.249</v>
          </cell>
          <cell r="L311">
            <v>2608800.688</v>
          </cell>
          <cell r="M311">
            <v>2616127.24</v>
          </cell>
          <cell r="N311">
            <v>2630692.375</v>
          </cell>
          <cell r="O311">
            <v>2678716.871</v>
          </cell>
          <cell r="P311">
            <v>0</v>
          </cell>
          <cell r="Q311">
            <v>0</v>
          </cell>
          <cell r="S311">
            <v>2552421.379</v>
          </cell>
          <cell r="T311">
            <v>2576101.249</v>
          </cell>
          <cell r="U311">
            <v>2608800.688</v>
          </cell>
          <cell r="V311">
            <v>2616127.24</v>
          </cell>
          <cell r="W311">
            <v>2630692.375</v>
          </cell>
          <cell r="X311">
            <v>2678716.871</v>
          </cell>
          <cell r="Y311">
            <v>0</v>
          </cell>
          <cell r="Z311">
            <v>0</v>
          </cell>
          <cell r="AB311">
            <v>2518042.893</v>
          </cell>
          <cell r="AC311">
            <v>2511034</v>
          </cell>
          <cell r="AD311">
            <v>2616127.24</v>
          </cell>
          <cell r="AE311">
            <v>0</v>
          </cell>
          <cell r="AF311">
            <v>2739528</v>
          </cell>
          <cell r="AG311">
            <v>2542677</v>
          </cell>
          <cell r="AH311">
            <v>2379528</v>
          </cell>
          <cell r="AI311">
            <v>2321809</v>
          </cell>
        </row>
        <row r="312">
          <cell r="C312">
            <v>606</v>
          </cell>
          <cell r="I312" t="str">
            <v>Central Eastern Europe</v>
          </cell>
          <cell r="J312">
            <v>533566.1150193</v>
          </cell>
          <cell r="K312">
            <v>541762.7593933999</v>
          </cell>
          <cell r="L312">
            <v>560856.6301604</v>
          </cell>
          <cell r="M312">
            <v>580059.3463667</v>
          </cell>
          <cell r="N312">
            <v>595173.1553404</v>
          </cell>
          <cell r="O312">
            <v>590717.9611191001</v>
          </cell>
          <cell r="P312">
            <v>0</v>
          </cell>
          <cell r="Q312">
            <v>0</v>
          </cell>
          <cell r="S312">
            <v>533566.1150193</v>
          </cell>
          <cell r="T312">
            <v>541762.7593933999</v>
          </cell>
          <cell r="U312">
            <v>560856.6301604</v>
          </cell>
          <cell r="V312">
            <v>580059.3463667</v>
          </cell>
          <cell r="W312">
            <v>595173.1553404</v>
          </cell>
          <cell r="X312">
            <v>590717.9611191001</v>
          </cell>
          <cell r="Y312">
            <v>0</v>
          </cell>
          <cell r="Z312">
            <v>0</v>
          </cell>
          <cell r="AB312">
            <v>502634.85357639997</v>
          </cell>
          <cell r="AC312">
            <v>566183.286035</v>
          </cell>
          <cell r="AD312">
            <v>580059.3463667</v>
          </cell>
          <cell r="AE312">
            <v>0</v>
          </cell>
          <cell r="AF312">
            <v>588599.2559435001</v>
          </cell>
          <cell r="AG312">
            <v>597869.9215209</v>
          </cell>
          <cell r="AH312">
            <v>626921.5037051</v>
          </cell>
          <cell r="AI312">
            <v>648966.7046526</v>
          </cell>
        </row>
        <row r="313">
          <cell r="C313">
            <v>607</v>
          </cell>
          <cell r="I313" t="str">
            <v>Asia</v>
          </cell>
          <cell r="J313">
            <v>324686.8913119</v>
          </cell>
          <cell r="K313">
            <v>333137.41473920003</v>
          </cell>
          <cell r="L313">
            <v>355744.4088342</v>
          </cell>
          <cell r="M313">
            <v>335361.7927848</v>
          </cell>
          <cell r="N313">
            <v>369434.74214600003</v>
          </cell>
          <cell r="O313">
            <v>358918.0094878</v>
          </cell>
          <cell r="P313">
            <v>0</v>
          </cell>
          <cell r="Q313">
            <v>0</v>
          </cell>
          <cell r="S313">
            <v>324686.8913119</v>
          </cell>
          <cell r="T313">
            <v>333137.41473920003</v>
          </cell>
          <cell r="U313">
            <v>355744.4088342</v>
          </cell>
          <cell r="V313">
            <v>335361.7927848</v>
          </cell>
          <cell r="W313">
            <v>369434.74214600003</v>
          </cell>
          <cell r="X313">
            <v>358918.0094878</v>
          </cell>
          <cell r="Y313">
            <v>0</v>
          </cell>
          <cell r="Z313">
            <v>0</v>
          </cell>
          <cell r="AB313">
            <v>331724.6204659</v>
          </cell>
          <cell r="AC313">
            <v>363154.2544242</v>
          </cell>
          <cell r="AD313">
            <v>335361.7927848</v>
          </cell>
          <cell r="AE313">
            <v>0</v>
          </cell>
          <cell r="AF313">
            <v>384664.98839280003</v>
          </cell>
          <cell r="AG313">
            <v>352321.0500192</v>
          </cell>
          <cell r="AH313">
            <v>409092.27811270003</v>
          </cell>
          <cell r="AI313">
            <v>466893.27046930004</v>
          </cell>
        </row>
        <row r="314">
          <cell r="C314">
            <v>608</v>
          </cell>
          <cell r="I314" t="str">
            <v>Asia (USD)</v>
          </cell>
          <cell r="J314">
            <v>432414.2618002</v>
          </cell>
          <cell r="K314">
            <v>422778.6014486</v>
          </cell>
          <cell r="L314">
            <v>457690.72796189995</v>
          </cell>
          <cell r="M314">
            <v>442171.6255506</v>
          </cell>
          <cell r="N314">
            <v>474405.73608269996</v>
          </cell>
          <cell r="O314">
            <v>466581.99505529995</v>
          </cell>
          <cell r="P314">
            <v>0</v>
          </cell>
          <cell r="Q314">
            <v>0</v>
          </cell>
          <cell r="S314">
            <v>432414.2618002</v>
          </cell>
          <cell r="T314">
            <v>422778.6014486</v>
          </cell>
          <cell r="U314">
            <v>457690.72796189995</v>
          </cell>
          <cell r="V314">
            <v>442171.6255506</v>
          </cell>
          <cell r="W314">
            <v>474405.73608269996</v>
          </cell>
          <cell r="X314">
            <v>466581.99505529995</v>
          </cell>
          <cell r="Y314">
            <v>0</v>
          </cell>
          <cell r="Z314">
            <v>0</v>
          </cell>
          <cell r="AB314">
            <v>430665.9455189</v>
          </cell>
          <cell r="AC314">
            <v>453942.8180354</v>
          </cell>
          <cell r="AD314">
            <v>442171.6255506</v>
          </cell>
          <cell r="AE314">
            <v>0</v>
          </cell>
          <cell r="AF314">
            <v>500090.3652619</v>
          </cell>
          <cell r="AG314">
            <v>531066.0314346</v>
          </cell>
          <cell r="AH314">
            <v>511365.34767359996</v>
          </cell>
          <cell r="AI314">
            <v>583616.5881233</v>
          </cell>
        </row>
        <row r="315">
          <cell r="C315">
            <v>609</v>
          </cell>
          <cell r="I315" t="str">
            <v>Spain and France</v>
          </cell>
          <cell r="J315">
            <v>1485958.2676299997</v>
          </cell>
          <cell r="K315">
            <v>1494255.16836</v>
          </cell>
          <cell r="L315">
            <v>1463242.1009</v>
          </cell>
          <cell r="M315">
            <v>1351189.4900000002</v>
          </cell>
          <cell r="N315">
            <v>1365407.1889999998</v>
          </cell>
          <cell r="O315">
            <v>1265874.289</v>
          </cell>
          <cell r="P315">
            <v>0</v>
          </cell>
          <cell r="Q315">
            <v>0</v>
          </cell>
          <cell r="S315">
            <v>1485958.2676299997</v>
          </cell>
          <cell r="T315">
            <v>1494255.16836</v>
          </cell>
          <cell r="U315">
            <v>1463242.1009</v>
          </cell>
          <cell r="V315">
            <v>1351189.4900000002</v>
          </cell>
          <cell r="W315">
            <v>1365407.1889999998</v>
          </cell>
          <cell r="X315">
            <v>1265874.289</v>
          </cell>
          <cell r="Y315">
            <v>0</v>
          </cell>
          <cell r="Z315">
            <v>0</v>
          </cell>
          <cell r="AB315">
            <v>1467324.54336</v>
          </cell>
          <cell r="AC315">
            <v>1312961</v>
          </cell>
          <cell r="AD315">
            <v>1351189.4900000002</v>
          </cell>
          <cell r="AE315">
            <v>0</v>
          </cell>
          <cell r="AF315">
            <v>904401.262</v>
          </cell>
          <cell r="AG315">
            <v>847636.5270157</v>
          </cell>
          <cell r="AH315">
            <v>876118.4373219</v>
          </cell>
          <cell r="AI315">
            <v>914234.7749381999</v>
          </cell>
        </row>
        <row r="316">
          <cell r="C316">
            <v>610</v>
          </cell>
          <cell r="I316" t="str">
            <v>Variable Annuities Europe</v>
          </cell>
          <cell r="J316">
            <v>169285</v>
          </cell>
          <cell r="K316">
            <v>184633</v>
          </cell>
          <cell r="L316">
            <v>187723</v>
          </cell>
          <cell r="M316">
            <v>187998</v>
          </cell>
          <cell r="N316">
            <v>181807</v>
          </cell>
          <cell r="O316">
            <v>179053</v>
          </cell>
          <cell r="P316">
            <v>0</v>
          </cell>
          <cell r="Q316">
            <v>0</v>
          </cell>
          <cell r="S316">
            <v>169285</v>
          </cell>
          <cell r="T316">
            <v>184633</v>
          </cell>
          <cell r="U316">
            <v>187723</v>
          </cell>
          <cell r="V316">
            <v>187998</v>
          </cell>
          <cell r="W316">
            <v>181807</v>
          </cell>
          <cell r="X316">
            <v>179053</v>
          </cell>
          <cell r="Y316">
            <v>0</v>
          </cell>
          <cell r="Z316">
            <v>0</v>
          </cell>
          <cell r="AB316">
            <v>164553</v>
          </cell>
          <cell r="AC316">
            <v>188983</v>
          </cell>
          <cell r="AD316">
            <v>187998</v>
          </cell>
          <cell r="AE316">
            <v>0</v>
          </cell>
          <cell r="AF316">
            <v>184323</v>
          </cell>
          <cell r="AG316">
            <v>193784</v>
          </cell>
          <cell r="AH316">
            <v>209933</v>
          </cell>
          <cell r="AI316">
            <v>236669</v>
          </cell>
        </row>
        <row r="317">
          <cell r="C317">
            <v>611</v>
          </cell>
          <cell r="I317" t="str">
            <v>Aegon Asset Management</v>
          </cell>
          <cell r="J317">
            <v>205329.6371015</v>
          </cell>
          <cell r="K317">
            <v>221387.51180379998</v>
          </cell>
          <cell r="L317">
            <v>236733.2806641</v>
          </cell>
          <cell r="M317">
            <v>213934.3864761</v>
          </cell>
          <cell r="N317">
            <v>234916.2559179</v>
          </cell>
          <cell r="O317">
            <v>249937.638843</v>
          </cell>
          <cell r="P317">
            <v>0</v>
          </cell>
          <cell r="Q317">
            <v>0</v>
          </cell>
          <cell r="S317">
            <v>205329.6371015</v>
          </cell>
          <cell r="T317">
            <v>221387.51180379998</v>
          </cell>
          <cell r="U317">
            <v>236733.2806641</v>
          </cell>
          <cell r="V317">
            <v>213934.3864761</v>
          </cell>
          <cell r="W317">
            <v>234916.2559179</v>
          </cell>
          <cell r="X317">
            <v>249937.638843</v>
          </cell>
          <cell r="Y317">
            <v>0</v>
          </cell>
          <cell r="Z317">
            <v>0</v>
          </cell>
          <cell r="AB317">
            <v>194843.1599726</v>
          </cell>
          <cell r="AC317">
            <v>218601.27407639998</v>
          </cell>
          <cell r="AD317">
            <v>213934.3864761</v>
          </cell>
          <cell r="AE317">
            <v>0</v>
          </cell>
          <cell r="AF317">
            <v>216572.32331059998</v>
          </cell>
          <cell r="AG317">
            <v>247605.3909613</v>
          </cell>
          <cell r="AH317">
            <v>285826.2249946</v>
          </cell>
          <cell r="AI317">
            <v>334417.1729062</v>
          </cell>
        </row>
        <row r="318">
          <cell r="C318">
            <v>612</v>
          </cell>
          <cell r="I318" t="str">
            <v>New markets</v>
          </cell>
          <cell r="J318">
            <v>2718825.9110627</v>
          </cell>
          <cell r="K318">
            <v>2775175.8542963997</v>
          </cell>
          <cell r="L318">
            <v>2804299.4205587</v>
          </cell>
          <cell r="M318">
            <v>2668543.0156276</v>
          </cell>
          <cell r="N318">
            <v>2746738.3424043</v>
          </cell>
          <cell r="O318">
            <v>2644500.8984498996</v>
          </cell>
          <cell r="P318">
            <v>0</v>
          </cell>
          <cell r="Q318">
            <v>0</v>
          </cell>
          <cell r="S318">
            <v>2718825.9110627</v>
          </cell>
          <cell r="T318">
            <v>2775175.8542963997</v>
          </cell>
          <cell r="U318">
            <v>2804299.4205587</v>
          </cell>
          <cell r="V318">
            <v>2668543.0156276</v>
          </cell>
          <cell r="W318">
            <v>2746738.3424043</v>
          </cell>
          <cell r="X318">
            <v>2644500.8984498996</v>
          </cell>
          <cell r="Y318">
            <v>0</v>
          </cell>
          <cell r="Z318">
            <v>0</v>
          </cell>
          <cell r="AB318">
            <v>2661080.1773749</v>
          </cell>
          <cell r="AC318">
            <v>2649882.8145356</v>
          </cell>
          <cell r="AD318">
            <v>2668543.0156276</v>
          </cell>
          <cell r="AE318">
            <v>0</v>
          </cell>
          <cell r="AF318">
            <v>2278560.8296469</v>
          </cell>
          <cell r="AG318">
            <v>2239216.8895171</v>
          </cell>
          <cell r="AH318">
            <v>2407891.4441343</v>
          </cell>
          <cell r="AI318">
            <v>2601180.9229663</v>
          </cell>
        </row>
        <row r="319">
          <cell r="C319">
            <v>613</v>
          </cell>
          <cell r="H319" t="str">
            <v>L</v>
          </cell>
          <cell r="I319" t="str">
            <v>Total capital excl. r.r. &amp; r.d.b.p. in units</v>
          </cell>
          <cell r="J319">
            <v>24441138.27429462</v>
          </cell>
          <cell r="K319">
            <v>25069233.278134618</v>
          </cell>
          <cell r="L319">
            <v>24808860.24353271</v>
          </cell>
          <cell r="M319">
            <v>24357153.411855113</v>
          </cell>
          <cell r="N319">
            <v>24977122.858326707</v>
          </cell>
          <cell r="O319">
            <v>24154200.55371362</v>
          </cell>
          <cell r="P319">
            <v>0</v>
          </cell>
          <cell r="Q319">
            <v>0</v>
          </cell>
          <cell r="S319">
            <v>24441138.27429462</v>
          </cell>
          <cell r="T319">
            <v>25069233.278134618</v>
          </cell>
          <cell r="U319">
            <v>24808860.24353271</v>
          </cell>
          <cell r="V319">
            <v>24357153.411855113</v>
          </cell>
          <cell r="W319">
            <v>24977122.858326707</v>
          </cell>
          <cell r="X319">
            <v>24154200.55371362</v>
          </cell>
          <cell r="Y319">
            <v>0</v>
          </cell>
          <cell r="Z319">
            <v>0</v>
          </cell>
          <cell r="AB319">
            <v>24465911.01707831</v>
          </cell>
          <cell r="AC319">
            <v>24900398.63090131</v>
          </cell>
          <cell r="AD319">
            <v>24357153.41185511</v>
          </cell>
          <cell r="AE319">
            <v>0</v>
          </cell>
          <cell r="AF319">
            <v>23887004.67327481</v>
          </cell>
          <cell r="AG319">
            <v>24330762.9483432</v>
          </cell>
          <cell r="AH319">
            <v>24073328.770607904</v>
          </cell>
          <cell r="AI319">
            <v>24223068.8043422</v>
          </cell>
        </row>
        <row r="321">
          <cell r="I321" t="str">
            <v>Avg capital excluding revaluation reserve &amp; remeasurements of defined benefit plans in units:</v>
          </cell>
        </row>
        <row r="322">
          <cell r="C322">
            <v>701</v>
          </cell>
          <cell r="I322" t="str">
            <v>Americas</v>
          </cell>
          <cell r="J322">
            <v>14920851.11475504</v>
          </cell>
          <cell r="K322">
            <v>15165893.49629744</v>
          </cell>
          <cell r="L322">
            <v>14949130.72215889</v>
          </cell>
          <cell r="M322">
            <v>14755973.051013988</v>
          </cell>
          <cell r="N322">
            <v>14834100.968800038</v>
          </cell>
          <cell r="O322">
            <v>14578748.257466339</v>
          </cell>
          <cell r="P322">
            <v>7263690.790725645</v>
          </cell>
          <cell r="Q322">
            <v>7263690.790725645</v>
          </cell>
          <cell r="S322">
            <v>14920851.11475504</v>
          </cell>
          <cell r="T322">
            <v>15165893.49629744</v>
          </cell>
          <cell r="U322">
            <v>14949130.72215889</v>
          </cell>
          <cell r="V322">
            <v>14755973.051013988</v>
          </cell>
          <cell r="W322">
            <v>14834100.968800038</v>
          </cell>
          <cell r="X322">
            <v>14578748.257466339</v>
          </cell>
          <cell r="Y322">
            <v>7263690.790725645</v>
          </cell>
          <cell r="Z322">
            <v>7263690.790725645</v>
          </cell>
          <cell r="AB322">
            <v>0</v>
          </cell>
          <cell r="AC322">
            <v>0</v>
          </cell>
          <cell r="AD322">
            <v>0</v>
          </cell>
          <cell r="AE322">
            <v>0</v>
          </cell>
          <cell r="AF322">
            <v>14521208.72238224</v>
          </cell>
          <cell r="AG322">
            <v>15229777.096078843</v>
          </cell>
          <cell r="AH322">
            <v>15247613.567649849</v>
          </cell>
          <cell r="AI322">
            <v>15212826.978924751</v>
          </cell>
        </row>
        <row r="323">
          <cell r="C323">
            <v>702</v>
          </cell>
          <cell r="I323" t="str">
            <v>Americas (USD)</v>
          </cell>
          <cell r="J323">
            <v>19620811.470630303</v>
          </cell>
          <cell r="K323">
            <v>19466723.745210104</v>
          </cell>
          <cell r="L323">
            <v>19321390.03981065</v>
          </cell>
          <cell r="M323">
            <v>19304624.3592283</v>
          </cell>
          <cell r="N323">
            <v>19299552.820463452</v>
          </cell>
          <cell r="O323">
            <v>19087124.706993703</v>
          </cell>
          <cell r="P323">
            <v>9577302.430983951</v>
          </cell>
          <cell r="Q323">
            <v>9577302.430983951</v>
          </cell>
          <cell r="S323">
            <v>19620811.470630303</v>
          </cell>
          <cell r="T323">
            <v>19466723.745210104</v>
          </cell>
          <cell r="U323">
            <v>19321390.03981065</v>
          </cell>
          <cell r="V323">
            <v>19304624.3592283</v>
          </cell>
          <cell r="W323">
            <v>19299552.820463452</v>
          </cell>
          <cell r="X323">
            <v>19087124.706993703</v>
          </cell>
          <cell r="Y323">
            <v>9577302.430983951</v>
          </cell>
          <cell r="Z323">
            <v>9577302.430983951</v>
          </cell>
          <cell r="AB323">
            <v>0</v>
          </cell>
          <cell r="AC323">
            <v>0</v>
          </cell>
          <cell r="AD323">
            <v>0</v>
          </cell>
          <cell r="AE323">
            <v>0</v>
          </cell>
          <cell r="AF323">
            <v>19013053.98484835</v>
          </cell>
          <cell r="AG323">
            <v>19038028.41730395</v>
          </cell>
          <cell r="AH323">
            <v>19059516.9595853</v>
          </cell>
          <cell r="AI323">
            <v>19016033.72368125</v>
          </cell>
        </row>
        <row r="324">
          <cell r="C324">
            <v>703</v>
          </cell>
          <cell r="I324" t="str">
            <v>The Netherlands</v>
          </cell>
          <cell r="J324">
            <v>3743129.45893</v>
          </cell>
          <cell r="K324">
            <v>3723151.4109500004</v>
          </cell>
          <cell r="L324">
            <v>3749866.576355</v>
          </cell>
          <cell r="M324">
            <v>3809599.87007</v>
          </cell>
          <cell r="N324">
            <v>3964503.167695</v>
          </cell>
          <cell r="O324">
            <v>3852186.33024</v>
          </cell>
          <cell r="P324">
            <v>1967849.7163349998</v>
          </cell>
          <cell r="Q324">
            <v>1967849.7163349998</v>
          </cell>
          <cell r="S324">
            <v>3743129.45893</v>
          </cell>
          <cell r="T324">
            <v>3723151.4109500004</v>
          </cell>
          <cell r="U324">
            <v>3749866.576355</v>
          </cell>
          <cell r="V324">
            <v>3809599.87007</v>
          </cell>
          <cell r="W324">
            <v>3964503.167695</v>
          </cell>
          <cell r="X324">
            <v>3852186.33024</v>
          </cell>
          <cell r="Y324">
            <v>1967849.7163349998</v>
          </cell>
          <cell r="Z324">
            <v>1967849.7163349998</v>
          </cell>
          <cell r="AB324">
            <v>0</v>
          </cell>
          <cell r="AC324">
            <v>0</v>
          </cell>
          <cell r="AD324">
            <v>0</v>
          </cell>
          <cell r="AE324">
            <v>0</v>
          </cell>
          <cell r="AF324">
            <v>3910456.216335</v>
          </cell>
          <cell r="AG324">
            <v>3820901</v>
          </cell>
          <cell r="AH324">
            <v>3554500</v>
          </cell>
          <cell r="AI324">
            <v>3492500</v>
          </cell>
        </row>
        <row r="325">
          <cell r="C325">
            <v>704</v>
          </cell>
          <cell r="I325" t="str">
            <v>United Kingdom</v>
          </cell>
          <cell r="J325">
            <v>3038538.027782624</v>
          </cell>
          <cell r="K325">
            <v>3099346.224523374</v>
          </cell>
          <cell r="L325">
            <v>3144645.532824822</v>
          </cell>
          <cell r="M325">
            <v>3120094.696881472</v>
          </cell>
          <cell r="N325">
            <v>3168344.3120593703</v>
          </cell>
          <cell r="O325">
            <v>3175671.430518722</v>
          </cell>
          <cell r="P325">
            <v>1612764.6910531102</v>
          </cell>
          <cell r="Q325">
            <v>1612764.6910531102</v>
          </cell>
          <cell r="S325">
            <v>3038538.027782624</v>
          </cell>
          <cell r="T325">
            <v>3099346.224523374</v>
          </cell>
          <cell r="U325">
            <v>3144645.532824822</v>
          </cell>
          <cell r="V325">
            <v>3120094.696881472</v>
          </cell>
          <cell r="W325">
            <v>3168344.3120593703</v>
          </cell>
          <cell r="X325">
            <v>3175671.430518722</v>
          </cell>
          <cell r="Y325">
            <v>1612764.6910531102</v>
          </cell>
          <cell r="Z325">
            <v>1612764.6910531102</v>
          </cell>
          <cell r="AB325">
            <v>0</v>
          </cell>
          <cell r="AC325">
            <v>0</v>
          </cell>
          <cell r="AD325">
            <v>0</v>
          </cell>
          <cell r="AE325">
            <v>0</v>
          </cell>
          <cell r="AF325">
            <v>3219073.375884372</v>
          </cell>
          <cell r="AG325">
            <v>3120352.8415170615</v>
          </cell>
          <cell r="AH325">
            <v>3076378.125</v>
          </cell>
          <cell r="AI325">
            <v>2938335.625</v>
          </cell>
        </row>
        <row r="326">
          <cell r="C326">
            <v>705</v>
          </cell>
          <cell r="I326" t="str">
            <v>United Kingdom (GBP)</v>
          </cell>
          <cell r="J326">
            <v>2535232.136</v>
          </cell>
          <cell r="K326">
            <v>2547072.071</v>
          </cell>
          <cell r="L326">
            <v>2563421.7905</v>
          </cell>
          <cell r="M326">
            <v>2567085.0665</v>
          </cell>
          <cell r="N326">
            <v>2623409.8075</v>
          </cell>
          <cell r="O326">
            <v>2647422.0555</v>
          </cell>
          <cell r="P326">
            <v>1437113.62</v>
          </cell>
          <cell r="Q326">
            <v>1437113.62</v>
          </cell>
          <cell r="S326">
            <v>2535232.136</v>
          </cell>
          <cell r="T326">
            <v>2547072.071</v>
          </cell>
          <cell r="U326">
            <v>2563421.7905</v>
          </cell>
          <cell r="V326">
            <v>2567085.0665</v>
          </cell>
          <cell r="W326">
            <v>2623409.8075</v>
          </cell>
          <cell r="X326">
            <v>2647422.0555</v>
          </cell>
          <cell r="Y326">
            <v>1437113.62</v>
          </cell>
          <cell r="Z326">
            <v>1437113.62</v>
          </cell>
          <cell r="AB326">
            <v>0</v>
          </cell>
          <cell r="AC326">
            <v>0</v>
          </cell>
          <cell r="AD326">
            <v>0</v>
          </cell>
          <cell r="AE326">
            <v>0</v>
          </cell>
          <cell r="AF326">
            <v>2673577.62</v>
          </cell>
          <cell r="AG326">
            <v>2526855.5</v>
          </cell>
          <cell r="AH326">
            <v>2461102.5</v>
          </cell>
          <cell r="AI326">
            <v>2350668.5</v>
          </cell>
        </row>
        <row r="327">
          <cell r="C327">
            <v>706</v>
          </cell>
          <cell r="I327" t="str">
            <v>Central Eastern Europe</v>
          </cell>
          <cell r="J327">
            <v>518100.48429785</v>
          </cell>
          <cell r="K327">
            <v>522198.80648489995</v>
          </cell>
          <cell r="L327">
            <v>531745.7418684</v>
          </cell>
          <cell r="M327">
            <v>541347.09997155</v>
          </cell>
          <cell r="N327">
            <v>587616.2508535499</v>
          </cell>
          <cell r="O327">
            <v>585388.6537429001</v>
          </cell>
          <cell r="P327">
            <v>290029.67318335</v>
          </cell>
          <cell r="Q327">
            <v>290029.67318335</v>
          </cell>
          <cell r="S327">
            <v>518100.48429785</v>
          </cell>
          <cell r="T327">
            <v>522198.80648489995</v>
          </cell>
          <cell r="U327">
            <v>531745.7418684</v>
          </cell>
          <cell r="V327">
            <v>541347.09997155</v>
          </cell>
          <cell r="W327">
            <v>587616.2508535499</v>
          </cell>
          <cell r="X327">
            <v>585388.6537429001</v>
          </cell>
          <cell r="Y327">
            <v>290029.67318335</v>
          </cell>
          <cell r="Z327">
            <v>290029.67318335</v>
          </cell>
          <cell r="AB327">
            <v>0</v>
          </cell>
          <cell r="AC327">
            <v>0</v>
          </cell>
          <cell r="AD327">
            <v>0</v>
          </cell>
          <cell r="AE327">
            <v>0</v>
          </cell>
          <cell r="AF327">
            <v>584329.3011551001</v>
          </cell>
          <cell r="AG327">
            <v>582026.6037779499</v>
          </cell>
          <cell r="AH327">
            <v>612395.7126130001</v>
          </cell>
          <cell r="AI327">
            <v>637944.1041788501</v>
          </cell>
        </row>
        <row r="328">
          <cell r="C328">
            <v>707</v>
          </cell>
          <cell r="I328" t="str">
            <v>Asia</v>
          </cell>
          <cell r="J328">
            <v>328205.75590650004</v>
          </cell>
          <cell r="K328">
            <v>332431.01762015</v>
          </cell>
          <cell r="L328">
            <v>343734.51466765</v>
          </cell>
          <cell r="M328">
            <v>333543.20664295</v>
          </cell>
          <cell r="N328">
            <v>352398.26188440004</v>
          </cell>
          <cell r="O328">
            <v>347139.90111</v>
          </cell>
          <cell r="P328">
            <v>167680.8963924</v>
          </cell>
          <cell r="Q328">
            <v>167680.8963924</v>
          </cell>
          <cell r="S328">
            <v>328205.75590650004</v>
          </cell>
          <cell r="T328">
            <v>332431.01762015</v>
          </cell>
          <cell r="U328">
            <v>343734.51466765</v>
          </cell>
          <cell r="V328">
            <v>333543.20664295</v>
          </cell>
          <cell r="W328">
            <v>352398.26188440004</v>
          </cell>
          <cell r="X328">
            <v>347139.90111</v>
          </cell>
          <cell r="Y328">
            <v>167680.8963924</v>
          </cell>
          <cell r="Z328">
            <v>167680.8963924</v>
          </cell>
          <cell r="AB328">
            <v>0</v>
          </cell>
          <cell r="AC328">
            <v>0</v>
          </cell>
          <cell r="AD328">
            <v>0</v>
          </cell>
          <cell r="AE328">
            <v>0</v>
          </cell>
          <cell r="AF328">
            <v>360013.3905888</v>
          </cell>
          <cell r="AG328">
            <v>357737.6522217</v>
          </cell>
          <cell r="AH328">
            <v>380706.66406595</v>
          </cell>
          <cell r="AI328">
            <v>437992.77429100004</v>
          </cell>
        </row>
        <row r="329">
          <cell r="C329">
            <v>708</v>
          </cell>
          <cell r="I329" t="str">
            <v>Asia (USD)</v>
          </cell>
          <cell r="J329">
            <v>431540.10368229996</v>
          </cell>
          <cell r="K329">
            <v>426722.2735065</v>
          </cell>
          <cell r="L329">
            <v>444178.33676314994</v>
          </cell>
          <cell r="M329">
            <v>436418.78555749997</v>
          </cell>
          <cell r="N329">
            <v>458288.67345875</v>
          </cell>
          <cell r="O329">
            <v>454376.81026824994</v>
          </cell>
          <cell r="P329">
            <v>221085.8127753</v>
          </cell>
          <cell r="Q329">
            <v>221085.8127753</v>
          </cell>
          <cell r="S329">
            <v>431540.10368229996</v>
          </cell>
          <cell r="T329">
            <v>426722.2735065</v>
          </cell>
          <cell r="U329">
            <v>444178.33676314994</v>
          </cell>
          <cell r="V329">
            <v>436418.78555749997</v>
          </cell>
          <cell r="W329">
            <v>458288.67345875</v>
          </cell>
          <cell r="X329">
            <v>454376.81026824994</v>
          </cell>
          <cell r="Y329">
            <v>221085.8127753</v>
          </cell>
          <cell r="Z329">
            <v>221085.8127753</v>
          </cell>
          <cell r="AB329">
            <v>0</v>
          </cell>
          <cell r="AC329">
            <v>0</v>
          </cell>
          <cell r="AD329">
            <v>0</v>
          </cell>
          <cell r="AE329">
            <v>0</v>
          </cell>
          <cell r="AF329">
            <v>471130.99540625</v>
          </cell>
          <cell r="AG329">
            <v>492504.424735</v>
          </cell>
          <cell r="AH329">
            <v>521215.6895541</v>
          </cell>
          <cell r="AI329">
            <v>547490.96789845</v>
          </cell>
        </row>
        <row r="330">
          <cell r="C330">
            <v>709</v>
          </cell>
          <cell r="I330" t="str">
            <v>Spain and France</v>
          </cell>
          <cell r="J330">
            <v>1476641.7104949998</v>
          </cell>
          <cell r="K330">
            <v>1480790.1608600002</v>
          </cell>
          <cell r="L330">
            <v>1465283.62713</v>
          </cell>
          <cell r="M330">
            <v>1409257.9186800001</v>
          </cell>
          <cell r="N330">
            <v>1358298.1095</v>
          </cell>
          <cell r="O330">
            <v>1308531.6595</v>
          </cell>
          <cell r="P330">
            <v>675594.7450000001</v>
          </cell>
          <cell r="Q330">
            <v>675594.7450000001</v>
          </cell>
          <cell r="S330">
            <v>1476641.7104949998</v>
          </cell>
          <cell r="T330">
            <v>1480790.1608600002</v>
          </cell>
          <cell r="U330">
            <v>1465283.62713</v>
          </cell>
          <cell r="V330">
            <v>1409257.9186800001</v>
          </cell>
          <cell r="W330">
            <v>1358298.1095</v>
          </cell>
          <cell r="X330">
            <v>1308531.6595</v>
          </cell>
          <cell r="Y330">
            <v>675594.7450000001</v>
          </cell>
          <cell r="Z330">
            <v>675594.7450000001</v>
          </cell>
          <cell r="AB330">
            <v>0</v>
          </cell>
          <cell r="AC330">
            <v>0</v>
          </cell>
          <cell r="AD330">
            <v>0</v>
          </cell>
          <cell r="AE330">
            <v>0</v>
          </cell>
          <cell r="AF330">
            <v>1127794.9560000002</v>
          </cell>
          <cell r="AG330">
            <v>1080298.76350785</v>
          </cell>
          <cell r="AH330">
            <v>861877.4821688</v>
          </cell>
          <cell r="AI330">
            <v>895176.60613005</v>
          </cell>
        </row>
        <row r="331">
          <cell r="C331">
            <v>710</v>
          </cell>
          <cell r="I331" t="str">
            <v>Variable Annuities Europe</v>
          </cell>
          <cell r="J331">
            <v>166919</v>
          </cell>
          <cell r="K331">
            <v>174593</v>
          </cell>
          <cell r="L331">
            <v>176138</v>
          </cell>
          <cell r="M331">
            <v>176275.5</v>
          </cell>
          <cell r="N331">
            <v>184902.5</v>
          </cell>
          <cell r="O331">
            <v>183525.5</v>
          </cell>
          <cell r="P331">
            <v>93999</v>
          </cell>
          <cell r="Q331">
            <v>93999</v>
          </cell>
          <cell r="S331">
            <v>166919</v>
          </cell>
          <cell r="T331">
            <v>174593</v>
          </cell>
          <cell r="U331">
            <v>176138</v>
          </cell>
          <cell r="V331">
            <v>176275.5</v>
          </cell>
          <cell r="W331">
            <v>184902.5</v>
          </cell>
          <cell r="X331">
            <v>183525.5</v>
          </cell>
          <cell r="Y331">
            <v>93999</v>
          </cell>
          <cell r="Z331">
            <v>93999</v>
          </cell>
          <cell r="AB331">
            <v>0</v>
          </cell>
          <cell r="AC331">
            <v>0</v>
          </cell>
          <cell r="AD331">
            <v>0</v>
          </cell>
          <cell r="AE331">
            <v>0</v>
          </cell>
          <cell r="AF331">
            <v>186160.5</v>
          </cell>
          <cell r="AG331">
            <v>191383.5</v>
          </cell>
          <cell r="AH331">
            <v>201858.5</v>
          </cell>
          <cell r="AI331">
            <v>223301</v>
          </cell>
        </row>
        <row r="332">
          <cell r="C332">
            <v>711</v>
          </cell>
          <cell r="I332" t="str">
            <v>Aegon Asset Management</v>
          </cell>
          <cell r="J332">
            <v>200086.39853705</v>
          </cell>
          <cell r="K332">
            <v>208115.33588819997</v>
          </cell>
          <cell r="L332">
            <v>215788.22031835</v>
          </cell>
          <cell r="M332">
            <v>204388.77322435</v>
          </cell>
          <cell r="N332">
            <v>224425.38206864998</v>
          </cell>
          <cell r="O332">
            <v>231934.5735312</v>
          </cell>
          <cell r="P332">
            <v>106967.19323805</v>
          </cell>
          <cell r="Q332">
            <v>106967.19323805</v>
          </cell>
          <cell r="S332">
            <v>200086.39853705</v>
          </cell>
          <cell r="T332">
            <v>208115.33588819997</v>
          </cell>
          <cell r="U332">
            <v>215788.22031835</v>
          </cell>
          <cell r="V332">
            <v>204388.77322435</v>
          </cell>
          <cell r="W332">
            <v>224425.38206864998</v>
          </cell>
          <cell r="X332">
            <v>231934.5735312</v>
          </cell>
          <cell r="Y332">
            <v>106967.19323805</v>
          </cell>
          <cell r="Z332">
            <v>106967.19323805</v>
          </cell>
          <cell r="AB332">
            <v>0</v>
          </cell>
          <cell r="AC332">
            <v>0</v>
          </cell>
          <cell r="AD332">
            <v>0</v>
          </cell>
          <cell r="AE332">
            <v>0</v>
          </cell>
          <cell r="AF332">
            <v>215253.41576499998</v>
          </cell>
          <cell r="AG332">
            <v>233103.33251885</v>
          </cell>
          <cell r="AH332">
            <v>266715.80797794997</v>
          </cell>
          <cell r="AI332">
            <v>310121.6989504</v>
          </cell>
        </row>
        <row r="333">
          <cell r="C333">
            <v>712</v>
          </cell>
          <cell r="I333" t="str">
            <v>New markets</v>
          </cell>
          <cell r="J333">
            <v>2689953.3492364</v>
          </cell>
          <cell r="K333">
            <v>2718128.32085325</v>
          </cell>
          <cell r="L333">
            <v>2732690.1039843997</v>
          </cell>
          <cell r="M333">
            <v>2664812.4985188497</v>
          </cell>
          <cell r="N333">
            <v>2707640.5043065995</v>
          </cell>
          <cell r="O333">
            <v>2656520.2878840994</v>
          </cell>
          <cell r="P333">
            <v>1334271.5078138</v>
          </cell>
          <cell r="Q333">
            <v>1334271.5078138</v>
          </cell>
          <cell r="S333">
            <v>2689953.3492364</v>
          </cell>
          <cell r="T333">
            <v>2718128.32085325</v>
          </cell>
          <cell r="U333">
            <v>2732690.1039843997</v>
          </cell>
          <cell r="V333">
            <v>2664812.4985188497</v>
          </cell>
          <cell r="W333">
            <v>2707640.5043065995</v>
          </cell>
          <cell r="X333">
            <v>2656520.2878840994</v>
          </cell>
          <cell r="Y333">
            <v>1334271.5078138</v>
          </cell>
          <cell r="Z333">
            <v>1334271.5078138</v>
          </cell>
          <cell r="AB333">
            <v>0</v>
          </cell>
          <cell r="AC333">
            <v>0</v>
          </cell>
          <cell r="AD333">
            <v>0</v>
          </cell>
          <cell r="AE333">
            <v>0</v>
          </cell>
          <cell r="AF333">
            <v>2473551.5635089</v>
          </cell>
          <cell r="AG333">
            <v>2444549.85202635</v>
          </cell>
          <cell r="AH333">
            <v>2323554.1668257</v>
          </cell>
          <cell r="AI333">
            <v>2504536.1835503</v>
          </cell>
        </row>
        <row r="334">
          <cell r="C334">
            <v>713</v>
          </cell>
          <cell r="H334" t="str">
            <v>M</v>
          </cell>
          <cell r="I334" t="str">
            <v>Avg capital excl. r.r. &amp; r.d.b.p. in units</v>
          </cell>
          <cell r="J334">
            <v>24392471.950704068</v>
          </cell>
          <cell r="K334">
            <v>24706519.452624068</v>
          </cell>
          <cell r="L334">
            <v>24576332.93532311</v>
          </cell>
          <cell r="M334">
            <v>24350480.11648431</v>
          </cell>
          <cell r="N334">
            <v>24674588.95286101</v>
          </cell>
          <cell r="O334">
            <v>24263126.306109164</v>
          </cell>
          <cell r="P334">
            <v>12178576.705927555</v>
          </cell>
          <cell r="Q334">
            <v>12178576.705927555</v>
          </cell>
          <cell r="S334">
            <v>24392471.950704068</v>
          </cell>
          <cell r="T334">
            <v>24706519.452624068</v>
          </cell>
          <cell r="U334">
            <v>24576332.93532311</v>
          </cell>
          <cell r="V334">
            <v>24350480.11648431</v>
          </cell>
          <cell r="W334">
            <v>24674588.95286101</v>
          </cell>
          <cell r="X334">
            <v>24263126.306109164</v>
          </cell>
          <cell r="Y334">
            <v>12178576.705927555</v>
          </cell>
          <cell r="Z334">
            <v>12178576.705927555</v>
          </cell>
          <cell r="AB334">
            <v>0</v>
          </cell>
          <cell r="AC334">
            <v>0</v>
          </cell>
          <cell r="AD334">
            <v>0</v>
          </cell>
          <cell r="AE334">
            <v>0</v>
          </cell>
          <cell r="AF334">
            <v>24124289.87811051</v>
          </cell>
          <cell r="AG334">
            <v>24615580.789622255</v>
          </cell>
          <cell r="AH334">
            <v>24202045.859475553</v>
          </cell>
          <cell r="AI334">
            <v>24148198.78747505</v>
          </cell>
        </row>
        <row r="336">
          <cell r="I336" t="str">
            <v>Capital excl. reval. reserve - Run off businesses</v>
          </cell>
        </row>
        <row r="337">
          <cell r="C337">
            <v>801</v>
          </cell>
          <cell r="D337" t="str">
            <v>A855301</v>
          </cell>
          <cell r="E337" t="str">
            <v>C_AEGON_USA</v>
          </cell>
          <cell r="F337" t="str">
            <v>C001</v>
          </cell>
          <cell r="G337" t="str">
            <v>L013</v>
          </cell>
          <cell r="I337" t="str">
            <v>Americas</v>
          </cell>
          <cell r="J337">
            <v>2446177.8176667</v>
          </cell>
          <cell r="K337">
            <v>2328689.6224684</v>
          </cell>
          <cell r="L337">
            <v>2309344.7337001</v>
          </cell>
          <cell r="M337">
            <v>2092876.9720017</v>
          </cell>
          <cell r="N337">
            <v>1859733.665523</v>
          </cell>
          <cell r="O337">
            <v>1809016.0782059</v>
          </cell>
          <cell r="S337">
            <v>2446177.8176667</v>
          </cell>
          <cell r="T337">
            <v>2328689.6224684</v>
          </cell>
          <cell r="U337">
            <v>2309344.7337001</v>
          </cell>
          <cell r="V337">
            <v>2092876.9720017</v>
          </cell>
          <cell r="W337">
            <v>1859733.665523</v>
          </cell>
          <cell r="X337">
            <v>1809016.0782059</v>
          </cell>
          <cell r="AB337">
            <v>2360814.2043711</v>
          </cell>
          <cell r="AC337">
            <v>2271200.8</v>
          </cell>
          <cell r="AD337">
            <v>2092876.9720017</v>
          </cell>
          <cell r="AF337">
            <v>1871589.9999251</v>
          </cell>
          <cell r="AG337">
            <v>1946453.6</v>
          </cell>
          <cell r="AH337">
            <v>1702526.4</v>
          </cell>
          <cell r="AI337">
            <v>1502670.4</v>
          </cell>
        </row>
        <row r="338">
          <cell r="C338">
            <v>802</v>
          </cell>
          <cell r="D338" t="str">
            <v>A855301</v>
          </cell>
          <cell r="E338" t="str">
            <v>C_AEGONUSD_USA</v>
          </cell>
          <cell r="F338" t="str">
            <v>C001</v>
          </cell>
          <cell r="G338" t="str">
            <v>L013</v>
          </cell>
          <cell r="I338" t="str">
            <v>Americas (USD)</v>
          </cell>
          <cell r="J338">
            <v>3257575</v>
          </cell>
          <cell r="K338">
            <v>2955340</v>
          </cell>
          <cell r="L338">
            <v>2970972</v>
          </cell>
          <cell r="M338">
            <v>2759249</v>
          </cell>
          <cell r="N338">
            <v>2388084</v>
          </cell>
          <cell r="O338">
            <v>2351540</v>
          </cell>
          <cell r="S338">
            <v>3257575</v>
          </cell>
          <cell r="T338">
            <v>2955340</v>
          </cell>
          <cell r="U338">
            <v>2970972</v>
          </cell>
          <cell r="V338">
            <v>2759249</v>
          </cell>
          <cell r="W338">
            <v>2388084</v>
          </cell>
          <cell r="X338">
            <v>2351540</v>
          </cell>
          <cell r="AB338">
            <v>3064809</v>
          </cell>
          <cell r="AC338">
            <v>2839001</v>
          </cell>
          <cell r="AD338">
            <v>2759249</v>
          </cell>
          <cell r="AF338">
            <v>2433067</v>
          </cell>
          <cell r="AG338">
            <v>2433067</v>
          </cell>
          <cell r="AH338">
            <v>2128158</v>
          </cell>
          <cell r="AI338">
            <v>1878338</v>
          </cell>
        </row>
        <row r="339">
          <cell r="C339">
            <v>803</v>
          </cell>
          <cell r="D339" t="str">
            <v>A855301</v>
          </cell>
          <cell r="E339" t="str">
            <v>C_AEGON_NL</v>
          </cell>
          <cell r="F339" t="str">
            <v>C002</v>
          </cell>
          <cell r="G339" t="str">
            <v>L013</v>
          </cell>
          <cell r="I339" t="str">
            <v>The Netherlands</v>
          </cell>
        </row>
        <row r="340">
          <cell r="C340">
            <v>804</v>
          </cell>
          <cell r="D340" t="str">
            <v>A855301</v>
          </cell>
          <cell r="E340" t="str">
            <v>C_AEGON_UK</v>
          </cell>
          <cell r="F340" t="str">
            <v>C003</v>
          </cell>
          <cell r="G340" t="str">
            <v>L013</v>
          </cell>
          <cell r="I340" t="str">
            <v>United Kingdom</v>
          </cell>
        </row>
        <row r="341">
          <cell r="C341">
            <v>805</v>
          </cell>
          <cell r="D341" t="str">
            <v>A855301</v>
          </cell>
          <cell r="E341" t="str">
            <v>LC</v>
          </cell>
          <cell r="F341" t="str">
            <v>C003</v>
          </cell>
          <cell r="G341" t="str">
            <v>L013</v>
          </cell>
          <cell r="I341" t="str">
            <v>United Kingdom (GBP)</v>
          </cell>
        </row>
        <row r="342">
          <cell r="C342">
            <v>806</v>
          </cell>
          <cell r="D342" t="str">
            <v>A855301</v>
          </cell>
          <cell r="E342" t="str">
            <v>C_AEGON_CEE</v>
          </cell>
          <cell r="F342" t="str">
            <v>C044</v>
          </cell>
          <cell r="G342" t="str">
            <v>L013</v>
          </cell>
          <cell r="I342" t="str">
            <v>Central Eastern Europe</v>
          </cell>
        </row>
        <row r="343">
          <cell r="C343">
            <v>807</v>
          </cell>
          <cell r="D343" t="str">
            <v>A855301</v>
          </cell>
          <cell r="E343" t="str">
            <v>C_AEGON_ASIA</v>
          </cell>
          <cell r="F343" t="str">
            <v>C043</v>
          </cell>
          <cell r="G343" t="str">
            <v>L013</v>
          </cell>
          <cell r="I343" t="str">
            <v>Asia</v>
          </cell>
        </row>
        <row r="344">
          <cell r="C344">
            <v>808</v>
          </cell>
          <cell r="D344" t="str">
            <v>A855301</v>
          </cell>
          <cell r="E344" t="str">
            <v>C_AEGONUSD_ASIA</v>
          </cell>
          <cell r="F344" t="str">
            <v>C043</v>
          </cell>
          <cell r="G344" t="str">
            <v>L013</v>
          </cell>
          <cell r="I344" t="str">
            <v>Asia (USD)</v>
          </cell>
        </row>
        <row r="345">
          <cell r="C345">
            <v>809</v>
          </cell>
          <cell r="D345" t="str">
            <v>A855301</v>
          </cell>
          <cell r="E345" t="str">
            <v>C_AEGON_OTH</v>
          </cell>
          <cell r="F345" t="str">
            <v>C040</v>
          </cell>
          <cell r="G345" t="str">
            <v>L013</v>
          </cell>
          <cell r="I345" t="str">
            <v>Spain and France</v>
          </cell>
        </row>
        <row r="346">
          <cell r="C346">
            <v>810</v>
          </cell>
          <cell r="D346" t="str">
            <v>A855301</v>
          </cell>
          <cell r="E346" t="str">
            <v>C_AEGON_VA</v>
          </cell>
          <cell r="F346" t="str">
            <v>C590</v>
          </cell>
          <cell r="G346" t="str">
            <v>L013</v>
          </cell>
          <cell r="I346" t="str">
            <v>Variable Annuities Europe</v>
          </cell>
        </row>
        <row r="347">
          <cell r="C347">
            <v>811</v>
          </cell>
          <cell r="D347" t="str">
            <v>A855301</v>
          </cell>
          <cell r="E347" t="str">
            <v>C_AEGON_AM</v>
          </cell>
          <cell r="F347" t="str">
            <v>C006</v>
          </cell>
          <cell r="G347" t="str">
            <v>L013</v>
          </cell>
          <cell r="I347" t="str">
            <v>Aegon Asset Management</v>
          </cell>
        </row>
        <row r="348">
          <cell r="C348">
            <v>812</v>
          </cell>
          <cell r="D348" t="str">
            <v>A855301</v>
          </cell>
          <cell r="E348" t="str">
            <v>C_AEGON_OTH</v>
          </cell>
          <cell r="F348" t="str">
            <v>C004</v>
          </cell>
          <cell r="G348" t="str">
            <v>L013</v>
          </cell>
          <cell r="I348" t="str">
            <v>New markets</v>
          </cell>
        </row>
        <row r="349">
          <cell r="C349">
            <v>813</v>
          </cell>
          <cell r="H349" t="str">
            <v>N</v>
          </cell>
          <cell r="I349" t="str">
            <v>Capital excl. reval. reserve - Run off businesses</v>
          </cell>
          <cell r="J349">
            <v>2446177.8176667</v>
          </cell>
          <cell r="K349">
            <v>2328689.6224684</v>
          </cell>
          <cell r="L349">
            <v>2309344.7337001</v>
          </cell>
          <cell r="M349">
            <v>2092876.9720017</v>
          </cell>
          <cell r="N349">
            <v>1859733.665523</v>
          </cell>
          <cell r="O349">
            <v>1809016.0782059</v>
          </cell>
          <cell r="P349">
            <v>0</v>
          </cell>
          <cell r="Q349">
            <v>0</v>
          </cell>
          <cell r="S349">
            <v>2446177.8176667</v>
          </cell>
          <cell r="T349">
            <v>2328689.6224684</v>
          </cell>
          <cell r="U349">
            <v>2309344.7337001</v>
          </cell>
          <cell r="V349">
            <v>2092876.9720017</v>
          </cell>
          <cell r="W349">
            <v>1859733.665523</v>
          </cell>
          <cell r="X349">
            <v>1809016.0782059</v>
          </cell>
          <cell r="Y349">
            <v>0</v>
          </cell>
          <cell r="Z349">
            <v>0</v>
          </cell>
          <cell r="AB349">
            <v>2360814.2043711</v>
          </cell>
          <cell r="AC349">
            <v>2271200.8</v>
          </cell>
          <cell r="AD349">
            <v>2092876.9720017</v>
          </cell>
          <cell r="AE349">
            <v>0</v>
          </cell>
          <cell r="AF349">
            <v>1871589.9999251</v>
          </cell>
          <cell r="AG349">
            <v>1946453.6</v>
          </cell>
          <cell r="AH349">
            <v>1702526.4</v>
          </cell>
          <cell r="AI349">
            <v>1502670.4</v>
          </cell>
        </row>
        <row r="350">
          <cell r="C350">
            <v>814</v>
          </cell>
          <cell r="D350" t="str">
            <v>A855302</v>
          </cell>
          <cell r="E350" t="str">
            <v>C_AEGON</v>
          </cell>
          <cell r="F350" t="str">
            <v>C511M</v>
          </cell>
          <cell r="G350" t="str">
            <v>L013</v>
          </cell>
          <cell r="H350" t="str">
            <v>O</v>
          </cell>
          <cell r="I350" t="str">
            <v>Reval. reserve - Run off businesses</v>
          </cell>
          <cell r="J350">
            <v>-7166.77930419997</v>
          </cell>
          <cell r="K350">
            <v>198892.1282713</v>
          </cell>
          <cell r="L350">
            <v>395234.3567693</v>
          </cell>
          <cell r="M350">
            <v>328983.6164914</v>
          </cell>
          <cell r="N350">
            <v>274230.2001284</v>
          </cell>
          <cell r="O350">
            <v>135672.7440607</v>
          </cell>
          <cell r="S350">
            <v>-7166.77930419997</v>
          </cell>
          <cell r="T350">
            <v>198892.1282713</v>
          </cell>
          <cell r="U350">
            <v>395234.3567693</v>
          </cell>
          <cell r="V350">
            <v>328983.6164914</v>
          </cell>
          <cell r="W350">
            <v>274230.2001284</v>
          </cell>
          <cell r="X350">
            <v>135672.7440607</v>
          </cell>
          <cell r="AB350">
            <v>9314.43537239998</v>
          </cell>
          <cell r="AD350">
            <v>328983.6164914</v>
          </cell>
        </row>
        <row r="351">
          <cell r="C351">
            <v>815</v>
          </cell>
          <cell r="H351" t="str">
            <v>P</v>
          </cell>
          <cell r="I351" t="str">
            <v>Avg capital  - Run off businesses</v>
          </cell>
          <cell r="J351">
            <v>2404569.8390530003</v>
          </cell>
          <cell r="K351">
            <v>2448855.1952416</v>
          </cell>
          <cell r="L351">
            <v>2537353.86510645</v>
          </cell>
          <cell r="M351">
            <v>2395994.6141183</v>
          </cell>
          <cell r="N351">
            <v>2277912.2270722496</v>
          </cell>
          <cell r="O351">
            <v>2183274.7053798498</v>
          </cell>
          <cell r="P351">
            <v>1210930.29424655</v>
          </cell>
          <cell r="Q351">
            <v>1210930.29424655</v>
          </cell>
          <cell r="S351">
            <v>2404569.8390530003</v>
          </cell>
          <cell r="T351">
            <v>2448855.1952416</v>
          </cell>
          <cell r="U351">
            <v>2537353.86510645</v>
          </cell>
          <cell r="V351">
            <v>2395994.6141183</v>
          </cell>
          <cell r="W351">
            <v>2277912.2270722496</v>
          </cell>
          <cell r="X351">
            <v>2183274.7053798498</v>
          </cell>
          <cell r="Y351">
            <v>1210930.29424655</v>
          </cell>
          <cell r="Z351">
            <v>1210930.29424655</v>
          </cell>
          <cell r="AB351">
            <v>0</v>
          </cell>
          <cell r="AC351">
            <v>2320664.7198717496</v>
          </cell>
          <cell r="AD351">
            <v>2395994.6141183</v>
          </cell>
          <cell r="AE351">
            <v>1210930.29424655</v>
          </cell>
          <cell r="AF351">
            <v>2146725.2942091</v>
          </cell>
          <cell r="AG351">
            <v>2108827.2</v>
          </cell>
          <cell r="AH351">
            <v>1824490</v>
          </cell>
          <cell r="AI351">
            <v>1602598.4</v>
          </cell>
        </row>
        <row r="352">
          <cell r="C352">
            <v>816</v>
          </cell>
          <cell r="H352" t="str">
            <v>Q</v>
          </cell>
          <cell r="I352" t="str">
            <v>Avg capital excl. r.r. - Run off businesses</v>
          </cell>
          <cell r="J352">
            <v>2403496.0110189</v>
          </cell>
          <cell r="K352">
            <v>2344751.9134197496</v>
          </cell>
          <cell r="L352">
            <v>2335079.4690356</v>
          </cell>
          <cell r="M352">
            <v>2226845.5881864</v>
          </cell>
          <cell r="N352">
            <v>1976305.31876235</v>
          </cell>
          <cell r="O352">
            <v>1950946.5251038</v>
          </cell>
          <cell r="P352">
            <v>1046438.48600085</v>
          </cell>
          <cell r="Q352">
            <v>1046438.48600085</v>
          </cell>
          <cell r="S352">
            <v>2403496.0110189</v>
          </cell>
          <cell r="T352">
            <v>2344751.9134197496</v>
          </cell>
          <cell r="U352">
            <v>2335079.4690356</v>
          </cell>
          <cell r="V352">
            <v>2226845.5881864</v>
          </cell>
          <cell r="W352">
            <v>1976305.31876235</v>
          </cell>
          <cell r="X352">
            <v>1950946.5251038</v>
          </cell>
          <cell r="Y352">
            <v>1046438.48600085</v>
          </cell>
          <cell r="Z352">
            <v>1046438.48600085</v>
          </cell>
          <cell r="AB352">
            <v>0</v>
          </cell>
          <cell r="AC352">
            <v>2316007.5021855496</v>
          </cell>
          <cell r="AD352">
            <v>2226845.5881864</v>
          </cell>
          <cell r="AE352">
            <v>1046438.48600085</v>
          </cell>
          <cell r="AF352">
            <v>1982233.4859634</v>
          </cell>
          <cell r="AG352">
            <v>2108827.2</v>
          </cell>
          <cell r="AH352">
            <v>1824490</v>
          </cell>
          <cell r="AI352">
            <v>1602598.4</v>
          </cell>
        </row>
        <row r="353">
          <cell r="I353" t="str">
            <v> </v>
          </cell>
        </row>
        <row r="354">
          <cell r="I354" t="str">
            <v>Total cap. excl. reval. res. &amp; remeas. def. ben. plans &amp; run-off businesses in units</v>
          </cell>
        </row>
        <row r="355">
          <cell r="C355">
            <v>901</v>
          </cell>
          <cell r="I355" t="str">
            <v>Americas</v>
          </cell>
          <cell r="J355">
            <v>12410959.891266692</v>
          </cell>
          <cell r="K355">
            <v>13018532.849549793</v>
          </cell>
          <cell r="L355">
            <v>12604352.19004099</v>
          </cell>
          <cell r="M355">
            <v>12434504.60944959</v>
          </cell>
          <cell r="N355">
            <v>13266184.705666889</v>
          </cell>
          <cell r="O355">
            <v>12806196.87031659</v>
          </cell>
          <cell r="P355">
            <v>0</v>
          </cell>
          <cell r="Q355">
            <v>0</v>
          </cell>
          <cell r="S355">
            <v>12410959.891266692</v>
          </cell>
          <cell r="T355">
            <v>13018532.849549793</v>
          </cell>
          <cell r="U355">
            <v>12604352.19004099</v>
          </cell>
          <cell r="V355">
            <v>12434504.60944959</v>
          </cell>
          <cell r="W355">
            <v>13266184.705666889</v>
          </cell>
          <cell r="X355">
            <v>12806196.87031659</v>
          </cell>
          <cell r="Y355">
            <v>0</v>
          </cell>
          <cell r="Z355">
            <v>0</v>
          </cell>
          <cell r="AB355">
            <v>12623750.316205587</v>
          </cell>
          <cell r="AC355">
            <v>12893153.583331589</v>
          </cell>
          <cell r="AD355">
            <v>12434504.60944959</v>
          </cell>
          <cell r="AE355">
            <v>0</v>
          </cell>
          <cell r="AF355">
            <v>12628543.878429191</v>
          </cell>
          <cell r="AG355">
            <v>13348746.208826099</v>
          </cell>
          <cell r="AH355">
            <v>13497500.9264736</v>
          </cell>
          <cell r="AI355">
            <v>13722956.231375901</v>
          </cell>
        </row>
        <row r="356">
          <cell r="C356">
            <v>902</v>
          </cell>
          <cell r="I356" t="str">
            <v>Americas (USD)</v>
          </cell>
          <cell r="J356">
            <v>16529404.084771901</v>
          </cell>
          <cell r="K356">
            <v>16523463.633931503</v>
          </cell>
          <cell r="L356">
            <v>16217164.2231326</v>
          </cell>
          <cell r="M356">
            <v>16395355.861967903</v>
          </cell>
          <cell r="N356">
            <v>17036770.0019886</v>
          </cell>
          <cell r="O356">
            <v>16648457.775049102</v>
          </cell>
          <cell r="P356">
            <v>0</v>
          </cell>
          <cell r="Q356">
            <v>0</v>
          </cell>
          <cell r="S356">
            <v>16529404.084771901</v>
          </cell>
          <cell r="T356">
            <v>16523463.633931503</v>
          </cell>
          <cell r="U356">
            <v>16217164.2231326</v>
          </cell>
          <cell r="V356">
            <v>16395355.861967903</v>
          </cell>
          <cell r="W356">
            <v>17036770.0019886</v>
          </cell>
          <cell r="X356">
            <v>16648457.775049102</v>
          </cell>
          <cell r="Y356">
            <v>0</v>
          </cell>
          <cell r="Z356">
            <v>0</v>
          </cell>
          <cell r="AB356">
            <v>16389834.856488701</v>
          </cell>
          <cell r="AC356">
            <v>16118056.0735532</v>
          </cell>
          <cell r="AD356">
            <v>16395355.861967903</v>
          </cell>
          <cell r="AE356">
            <v>0</v>
          </cell>
          <cell r="AF356">
            <v>16418789.3307584</v>
          </cell>
          <cell r="AG356">
            <v>16685932.761054698</v>
          </cell>
          <cell r="AH356">
            <v>16871876.1581159</v>
          </cell>
          <cell r="AI356">
            <v>17153695.2892466</v>
          </cell>
        </row>
        <row r="357">
          <cell r="C357">
            <v>903</v>
          </cell>
          <cell r="I357" t="str">
            <v>The Netherlands</v>
          </cell>
          <cell r="J357">
            <v>3802758.61039</v>
          </cell>
          <cell r="K357">
            <v>3762802.51443</v>
          </cell>
          <cell r="L357">
            <v>3816232.84524</v>
          </cell>
          <cell r="M357">
            <v>3935699.4326699995</v>
          </cell>
          <cell r="N357">
            <v>3993306.9027199997</v>
          </cell>
          <cell r="O357">
            <v>3768673.22781</v>
          </cell>
          <cell r="P357">
            <v>0</v>
          </cell>
          <cell r="Q357">
            <v>0</v>
          </cell>
          <cell r="S357">
            <v>3802758.61039</v>
          </cell>
          <cell r="T357">
            <v>3762802.51443</v>
          </cell>
          <cell r="U357">
            <v>3816232.84524</v>
          </cell>
          <cell r="V357">
            <v>3935699.4326699995</v>
          </cell>
          <cell r="W357">
            <v>3993306.9027199997</v>
          </cell>
          <cell r="X357">
            <v>3768673.22781</v>
          </cell>
          <cell r="Y357">
            <v>0</v>
          </cell>
          <cell r="Z357">
            <v>0</v>
          </cell>
          <cell r="AB357">
            <v>3805606.3074700003</v>
          </cell>
          <cell r="AC357">
            <v>4023802</v>
          </cell>
          <cell r="AD357">
            <v>3935699.4326699995</v>
          </cell>
          <cell r="AE357">
            <v>0</v>
          </cell>
          <cell r="AF357">
            <v>3885213.0000000005</v>
          </cell>
          <cell r="AG357">
            <v>3618000</v>
          </cell>
          <cell r="AH357">
            <v>3491000</v>
          </cell>
          <cell r="AI357">
            <v>3494000</v>
          </cell>
        </row>
        <row r="358">
          <cell r="C358">
            <v>904</v>
          </cell>
          <cell r="I358" t="str">
            <v>United Kingdom</v>
          </cell>
          <cell r="J358">
            <v>3062416.0439085243</v>
          </cell>
          <cell r="K358">
            <v>3184032.437390024</v>
          </cell>
          <cell r="L358">
            <v>3274631.0539929196</v>
          </cell>
          <cell r="M358">
            <v>3225529.3821062203</v>
          </cell>
          <cell r="N358">
            <v>3111159.2420125203</v>
          </cell>
          <cell r="O358">
            <v>3125813.478931224</v>
          </cell>
          <cell r="P358">
            <v>0</v>
          </cell>
          <cell r="Q358">
            <v>0</v>
          </cell>
          <cell r="S358">
            <v>3062416.0439085243</v>
          </cell>
          <cell r="T358">
            <v>3184032.437390024</v>
          </cell>
          <cell r="U358">
            <v>3274631.0539929196</v>
          </cell>
          <cell r="V358">
            <v>3225529.3821062203</v>
          </cell>
          <cell r="W358">
            <v>3111159.2420125203</v>
          </cell>
          <cell r="X358">
            <v>3125813.478931224</v>
          </cell>
          <cell r="Y358">
            <v>0</v>
          </cell>
          <cell r="Z358">
            <v>0</v>
          </cell>
          <cell r="AB358">
            <v>3014660.011656724</v>
          </cell>
          <cell r="AC358">
            <v>3062359.433034123</v>
          </cell>
          <cell r="AD358">
            <v>3225529.3821062203</v>
          </cell>
          <cell r="AE358">
            <v>0</v>
          </cell>
          <cell r="AF358">
            <v>3223096.9652736234</v>
          </cell>
          <cell r="AG358">
            <v>3178346.25</v>
          </cell>
          <cell r="AH358">
            <v>2974410</v>
          </cell>
          <cell r="AI358">
            <v>2902261.25</v>
          </cell>
        </row>
        <row r="359">
          <cell r="C359">
            <v>905</v>
          </cell>
          <cell r="I359" t="str">
            <v>United Kingdom (GBP)</v>
          </cell>
          <cell r="J359">
            <v>2552421.379</v>
          </cell>
          <cell r="K359">
            <v>2576101.249</v>
          </cell>
          <cell r="L359">
            <v>2608800.688</v>
          </cell>
          <cell r="M359">
            <v>2616127.24</v>
          </cell>
          <cell r="N359">
            <v>2630692.375</v>
          </cell>
          <cell r="O359">
            <v>2678716.871</v>
          </cell>
          <cell r="P359">
            <v>0</v>
          </cell>
          <cell r="Q359">
            <v>0</v>
          </cell>
          <cell r="S359">
            <v>2552421.379</v>
          </cell>
          <cell r="T359">
            <v>2576101.249</v>
          </cell>
          <cell r="U359">
            <v>2608800.688</v>
          </cell>
          <cell r="V359">
            <v>2616127.24</v>
          </cell>
          <cell r="W359">
            <v>2630692.375</v>
          </cell>
          <cell r="X359">
            <v>2678716.871</v>
          </cell>
          <cell r="Y359">
            <v>0</v>
          </cell>
          <cell r="Z359">
            <v>0</v>
          </cell>
          <cell r="AB359">
            <v>2518042.893</v>
          </cell>
          <cell r="AC359">
            <v>2511034</v>
          </cell>
          <cell r="AD359">
            <v>2616127.24</v>
          </cell>
          <cell r="AE359">
            <v>0</v>
          </cell>
          <cell r="AF359">
            <v>2739528</v>
          </cell>
          <cell r="AG359">
            <v>2542677</v>
          </cell>
          <cell r="AH359">
            <v>2379528</v>
          </cell>
          <cell r="AI359">
            <v>2321809</v>
          </cell>
        </row>
        <row r="360">
          <cell r="C360">
            <v>906</v>
          </cell>
          <cell r="I360" t="str">
            <v>Central Eastern Europe</v>
          </cell>
          <cell r="J360">
            <v>533566.1150193</v>
          </cell>
          <cell r="K360">
            <v>541762.7593933999</v>
          </cell>
          <cell r="L360">
            <v>560856.6301604</v>
          </cell>
          <cell r="M360">
            <v>580059.3463667</v>
          </cell>
          <cell r="N360">
            <v>595173.1553404</v>
          </cell>
          <cell r="O360">
            <v>590717.9611191001</v>
          </cell>
          <cell r="P360">
            <v>0</v>
          </cell>
          <cell r="Q360">
            <v>0</v>
          </cell>
          <cell r="S360">
            <v>533566.1150193</v>
          </cell>
          <cell r="T360">
            <v>541762.7593933999</v>
          </cell>
          <cell r="U360">
            <v>560856.6301604</v>
          </cell>
          <cell r="V360">
            <v>580059.3463667</v>
          </cell>
          <cell r="W360">
            <v>595173.1553404</v>
          </cell>
          <cell r="X360">
            <v>590717.9611191001</v>
          </cell>
          <cell r="Y360">
            <v>0</v>
          </cell>
          <cell r="Z360">
            <v>0</v>
          </cell>
          <cell r="AB360">
            <v>502634.85357639997</v>
          </cell>
          <cell r="AC360">
            <v>566183.286035</v>
          </cell>
          <cell r="AD360">
            <v>580059.3463667</v>
          </cell>
          <cell r="AE360">
            <v>0</v>
          </cell>
          <cell r="AF360">
            <v>588599.2559435001</v>
          </cell>
          <cell r="AG360">
            <v>597869.9215209</v>
          </cell>
          <cell r="AH360">
            <v>626921.5037051</v>
          </cell>
          <cell r="AI360">
            <v>648966.7046526</v>
          </cell>
        </row>
        <row r="361">
          <cell r="C361">
            <v>907</v>
          </cell>
          <cell r="I361" t="str">
            <v>Asia</v>
          </cell>
          <cell r="J361">
            <v>324686.8913119</v>
          </cell>
          <cell r="K361">
            <v>333137.41473920003</v>
          </cell>
          <cell r="L361">
            <v>355744.4088342</v>
          </cell>
          <cell r="M361">
            <v>335361.7927848</v>
          </cell>
          <cell r="N361">
            <v>369434.74214600003</v>
          </cell>
          <cell r="O361">
            <v>358918.0094878</v>
          </cell>
          <cell r="P361">
            <v>0</v>
          </cell>
          <cell r="Q361">
            <v>0</v>
          </cell>
          <cell r="S361">
            <v>324686.8913119</v>
          </cell>
          <cell r="T361">
            <v>333137.41473920003</v>
          </cell>
          <cell r="U361">
            <v>355744.4088342</v>
          </cell>
          <cell r="V361">
            <v>335361.7927848</v>
          </cell>
          <cell r="W361">
            <v>369434.74214600003</v>
          </cell>
          <cell r="X361">
            <v>358918.0094878</v>
          </cell>
          <cell r="Y361">
            <v>0</v>
          </cell>
          <cell r="Z361">
            <v>0</v>
          </cell>
          <cell r="AB361">
            <v>331724.6204659</v>
          </cell>
          <cell r="AC361">
            <v>363154.2544242</v>
          </cell>
          <cell r="AD361">
            <v>335361.7927848</v>
          </cell>
          <cell r="AE361">
            <v>0</v>
          </cell>
          <cell r="AF361">
            <v>384664.98839280003</v>
          </cell>
          <cell r="AG361">
            <v>352321.0500192</v>
          </cell>
          <cell r="AH361">
            <v>409092.27811270003</v>
          </cell>
          <cell r="AI361">
            <v>466893.27046930004</v>
          </cell>
        </row>
        <row r="362">
          <cell r="C362">
            <v>908</v>
          </cell>
          <cell r="I362" t="str">
            <v>Asia (USD)</v>
          </cell>
          <cell r="J362">
            <v>432414.2618002</v>
          </cell>
          <cell r="K362">
            <v>422778.6014486</v>
          </cell>
          <cell r="L362">
            <v>457690.72796189995</v>
          </cell>
          <cell r="M362">
            <v>442171.6255506</v>
          </cell>
          <cell r="N362">
            <v>474405.73608269996</v>
          </cell>
          <cell r="O362">
            <v>466581.99505529995</v>
          </cell>
          <cell r="P362">
            <v>0</v>
          </cell>
          <cell r="Q362">
            <v>0</v>
          </cell>
          <cell r="S362">
            <v>432414.2618002</v>
          </cell>
          <cell r="T362">
            <v>422778.6014486</v>
          </cell>
          <cell r="U362">
            <v>457690.72796189995</v>
          </cell>
          <cell r="V362">
            <v>442171.6255506</v>
          </cell>
          <cell r="W362">
            <v>474405.73608269996</v>
          </cell>
          <cell r="X362">
            <v>466581.99505529995</v>
          </cell>
          <cell r="Y362">
            <v>0</v>
          </cell>
          <cell r="Z362">
            <v>0</v>
          </cell>
          <cell r="AB362">
            <v>430665.9455189</v>
          </cell>
          <cell r="AC362">
            <v>453942.8180354</v>
          </cell>
          <cell r="AD362">
            <v>442171.6255506</v>
          </cell>
          <cell r="AE362">
            <v>0</v>
          </cell>
          <cell r="AF362">
            <v>500090.3652619</v>
          </cell>
          <cell r="AG362">
            <v>531066.0314346</v>
          </cell>
          <cell r="AH362">
            <v>511365.34767359996</v>
          </cell>
          <cell r="AI362">
            <v>583616.5881233</v>
          </cell>
        </row>
        <row r="363">
          <cell r="C363">
            <v>909</v>
          </cell>
          <cell r="I363" t="str">
            <v>Spain and France</v>
          </cell>
          <cell r="J363">
            <v>1485958.2676299997</v>
          </cell>
          <cell r="K363">
            <v>1494255.16836</v>
          </cell>
          <cell r="L363">
            <v>1463242.1009</v>
          </cell>
          <cell r="M363">
            <v>1351189.4900000002</v>
          </cell>
          <cell r="N363">
            <v>1365407.1889999998</v>
          </cell>
          <cell r="O363">
            <v>1265874.289</v>
          </cell>
          <cell r="P363">
            <v>0</v>
          </cell>
          <cell r="Q363">
            <v>0</v>
          </cell>
          <cell r="S363">
            <v>1485958.2676299997</v>
          </cell>
          <cell r="T363">
            <v>1494255.16836</v>
          </cell>
          <cell r="U363">
            <v>1463242.1009</v>
          </cell>
          <cell r="V363">
            <v>1351189.4900000002</v>
          </cell>
          <cell r="W363">
            <v>1365407.1889999998</v>
          </cell>
          <cell r="X363">
            <v>1265874.289</v>
          </cell>
          <cell r="Y363">
            <v>0</v>
          </cell>
          <cell r="Z363">
            <v>0</v>
          </cell>
          <cell r="AB363">
            <v>1467324.54336</v>
          </cell>
          <cell r="AC363">
            <v>1312961</v>
          </cell>
          <cell r="AD363">
            <v>1351189.4900000002</v>
          </cell>
          <cell r="AE363">
            <v>0</v>
          </cell>
          <cell r="AF363">
            <v>904401.262</v>
          </cell>
          <cell r="AG363">
            <v>847636.5270157</v>
          </cell>
          <cell r="AH363">
            <v>876118.4373219</v>
          </cell>
          <cell r="AI363">
            <v>914234.7749381999</v>
          </cell>
        </row>
        <row r="364">
          <cell r="C364">
            <v>910</v>
          </cell>
          <cell r="I364" t="str">
            <v>Variable Annuities Europe</v>
          </cell>
          <cell r="J364">
            <v>169285</v>
          </cell>
          <cell r="K364">
            <v>184633</v>
          </cell>
          <cell r="L364">
            <v>187723</v>
          </cell>
          <cell r="M364">
            <v>187998</v>
          </cell>
          <cell r="N364">
            <v>181807</v>
          </cell>
          <cell r="O364">
            <v>179053</v>
          </cell>
          <cell r="P364">
            <v>0</v>
          </cell>
          <cell r="Q364">
            <v>0</v>
          </cell>
          <cell r="S364">
            <v>169285</v>
          </cell>
          <cell r="T364">
            <v>184633</v>
          </cell>
          <cell r="U364">
            <v>187723</v>
          </cell>
          <cell r="V364">
            <v>187998</v>
          </cell>
          <cell r="W364">
            <v>181807</v>
          </cell>
          <cell r="X364">
            <v>179053</v>
          </cell>
          <cell r="Y364">
            <v>0</v>
          </cell>
          <cell r="Z364">
            <v>0</v>
          </cell>
          <cell r="AB364">
            <v>164553</v>
          </cell>
          <cell r="AC364">
            <v>188983</v>
          </cell>
          <cell r="AD364">
            <v>187998</v>
          </cell>
          <cell r="AE364">
            <v>0</v>
          </cell>
          <cell r="AF364">
            <v>184323</v>
          </cell>
          <cell r="AG364">
            <v>193784</v>
          </cell>
          <cell r="AH364">
            <v>209933</v>
          </cell>
          <cell r="AI364">
            <v>236669</v>
          </cell>
        </row>
        <row r="365">
          <cell r="C365">
            <v>911</v>
          </cell>
          <cell r="I365" t="str">
            <v>Aegon Asset Management</v>
          </cell>
          <cell r="J365">
            <v>205329.6371015</v>
          </cell>
          <cell r="K365">
            <v>221387.51180379998</v>
          </cell>
          <cell r="L365">
            <v>236733.2806641</v>
          </cell>
          <cell r="M365">
            <v>213934.3864761</v>
          </cell>
          <cell r="N365">
            <v>234916.2559179</v>
          </cell>
          <cell r="O365">
            <v>249937.638843</v>
          </cell>
          <cell r="P365">
            <v>0</v>
          </cell>
          <cell r="Q365">
            <v>0</v>
          </cell>
          <cell r="S365">
            <v>205329.6371015</v>
          </cell>
          <cell r="T365">
            <v>221387.51180379998</v>
          </cell>
          <cell r="U365">
            <v>236733.2806641</v>
          </cell>
          <cell r="V365">
            <v>213934.3864761</v>
          </cell>
          <cell r="W365">
            <v>234916.2559179</v>
          </cell>
          <cell r="X365">
            <v>249937.638843</v>
          </cell>
          <cell r="Y365">
            <v>0</v>
          </cell>
          <cell r="Z365">
            <v>0</v>
          </cell>
          <cell r="AB365">
            <v>194843.1599726</v>
          </cell>
          <cell r="AC365">
            <v>218601.27407639998</v>
          </cell>
          <cell r="AD365">
            <v>213934.3864761</v>
          </cell>
          <cell r="AE365">
            <v>0</v>
          </cell>
          <cell r="AF365">
            <v>216572.32331059998</v>
          </cell>
          <cell r="AG365">
            <v>247605.3909613</v>
          </cell>
          <cell r="AH365">
            <v>285826.2249946</v>
          </cell>
          <cell r="AI365">
            <v>334417.1729062</v>
          </cell>
        </row>
        <row r="366">
          <cell r="C366">
            <v>912</v>
          </cell>
          <cell r="I366" t="str">
            <v>New markets</v>
          </cell>
          <cell r="J366">
            <v>2718825.9110627</v>
          </cell>
          <cell r="K366">
            <v>2775175.8542963997</v>
          </cell>
          <cell r="L366">
            <v>2804299.4205587</v>
          </cell>
          <cell r="M366">
            <v>2668543.0156276</v>
          </cell>
          <cell r="N366">
            <v>2746738.3424043</v>
          </cell>
          <cell r="O366">
            <v>2644500.8984498996</v>
          </cell>
          <cell r="P366">
            <v>0</v>
          </cell>
          <cell r="Q366">
            <v>0</v>
          </cell>
          <cell r="S366">
            <v>2718825.9110627</v>
          </cell>
          <cell r="T366">
            <v>2775175.8542963997</v>
          </cell>
          <cell r="U366">
            <v>2804299.4205587</v>
          </cell>
          <cell r="V366">
            <v>2668543.0156276</v>
          </cell>
          <cell r="W366">
            <v>2746738.3424043</v>
          </cell>
          <cell r="X366">
            <v>2644500.8984498996</v>
          </cell>
          <cell r="Y366">
            <v>0</v>
          </cell>
          <cell r="Z366">
            <v>0</v>
          </cell>
          <cell r="AB366">
            <v>2661080.1773749</v>
          </cell>
          <cell r="AC366">
            <v>2649882.8145356</v>
          </cell>
          <cell r="AD366">
            <v>2668543.0156276</v>
          </cell>
          <cell r="AE366">
            <v>0</v>
          </cell>
          <cell r="AF366">
            <v>2278560.8296469</v>
          </cell>
          <cell r="AG366">
            <v>2239216.8895171</v>
          </cell>
          <cell r="AH366">
            <v>2407891.4441343</v>
          </cell>
          <cell r="AI366">
            <v>2601180.9229663</v>
          </cell>
        </row>
        <row r="367">
          <cell r="C367">
            <v>913</v>
          </cell>
          <cell r="H367" t="str">
            <v>R</v>
          </cell>
          <cell r="I367" t="str">
            <v>Total cap. excl. r.r. &amp; r.d.b.p. &amp; r.o.b. in units</v>
          </cell>
          <cell r="J367">
            <v>21994960.45662792</v>
          </cell>
          <cell r="K367">
            <v>22740543.655666217</v>
          </cell>
          <cell r="L367">
            <v>22499515.50983261</v>
          </cell>
          <cell r="M367">
            <v>22264276.43985341</v>
          </cell>
          <cell r="N367">
            <v>23117389.192803707</v>
          </cell>
          <cell r="O367">
            <v>22345184.47550772</v>
          </cell>
          <cell r="P367">
            <v>0</v>
          </cell>
          <cell r="Q367">
            <v>0</v>
          </cell>
          <cell r="S367">
            <v>21994960.45662792</v>
          </cell>
          <cell r="T367">
            <v>22740543.655666217</v>
          </cell>
          <cell r="U367">
            <v>22499515.50983261</v>
          </cell>
          <cell r="V367">
            <v>22264276.43985341</v>
          </cell>
          <cell r="W367">
            <v>23117389.192803707</v>
          </cell>
          <cell r="X367">
            <v>22345184.47550772</v>
          </cell>
          <cell r="Y367">
            <v>0</v>
          </cell>
          <cell r="Z367">
            <v>0</v>
          </cell>
          <cell r="AB367">
            <v>22105096.81270721</v>
          </cell>
          <cell r="AC367">
            <v>22629197.83090131</v>
          </cell>
          <cell r="AD367">
            <v>22264276.439853407</v>
          </cell>
          <cell r="AE367">
            <v>0</v>
          </cell>
          <cell r="AF367">
            <v>22015414.673349712</v>
          </cell>
          <cell r="AG367">
            <v>22384309.348343197</v>
          </cell>
          <cell r="AH367">
            <v>22370802.370607905</v>
          </cell>
          <cell r="AI367">
            <v>22720398.4043422</v>
          </cell>
        </row>
        <row r="369">
          <cell r="I369" t="str">
            <v>Avg cap. excl. reval. res. &amp; remeas. def. ben. plans &amp; run-off businesses in units</v>
          </cell>
        </row>
        <row r="370">
          <cell r="C370">
            <v>1001</v>
          </cell>
          <cell r="I370" t="str">
            <v>Americas</v>
          </cell>
          <cell r="J370">
            <v>12517355.10373614</v>
          </cell>
          <cell r="K370">
            <v>12821141.58287769</v>
          </cell>
          <cell r="L370">
            <v>12614051.253123289</v>
          </cell>
          <cell r="M370">
            <v>12529127.46282759</v>
          </cell>
          <cell r="N370">
            <v>12857795.65003769</v>
          </cell>
          <cell r="O370">
            <v>12627801.732362539</v>
          </cell>
          <cell r="P370">
            <v>6217252.304724795</v>
          </cell>
          <cell r="Q370">
            <v>6217252.304724795</v>
          </cell>
          <cell r="R370">
            <v>6311875.158102794</v>
          </cell>
          <cell r="S370">
            <v>12517355.10373614</v>
          </cell>
          <cell r="T370">
            <v>12821141.58287769</v>
          </cell>
          <cell r="U370">
            <v>12614051.253123289</v>
          </cell>
          <cell r="V370">
            <v>12529127.46282759</v>
          </cell>
          <cell r="W370">
            <v>12857795.65003769</v>
          </cell>
          <cell r="X370">
            <v>12627801.732362539</v>
          </cell>
          <cell r="Y370">
            <v>6217252.304724795</v>
          </cell>
          <cell r="Z370">
            <v>6217252.304724795</v>
          </cell>
          <cell r="AB370">
            <v>0</v>
          </cell>
          <cell r="AC370">
            <v>0</v>
          </cell>
          <cell r="AD370">
            <v>0</v>
          </cell>
          <cell r="AE370">
            <v>0</v>
          </cell>
          <cell r="AF370">
            <v>12538975.23641884</v>
          </cell>
          <cell r="AG370">
            <v>13120949.896078844</v>
          </cell>
          <cell r="AH370">
            <v>13423123.567649849</v>
          </cell>
          <cell r="AI370">
            <v>13610228.57892475</v>
          </cell>
        </row>
        <row r="371">
          <cell r="C371">
            <v>1002</v>
          </cell>
          <cell r="I371" t="str">
            <v>Americas (USD)</v>
          </cell>
          <cell r="J371">
            <v>16459619.470630301</v>
          </cell>
          <cell r="K371">
            <v>16456649.245210102</v>
          </cell>
          <cell r="L371">
            <v>16303499.53981065</v>
          </cell>
          <cell r="M371">
            <v>16392595.359228302</v>
          </cell>
          <cell r="N371">
            <v>16725886.320463452</v>
          </cell>
          <cell r="O371">
            <v>16531730.206993703</v>
          </cell>
          <cell r="P371">
            <v>8197677.930983951</v>
          </cell>
          <cell r="Q371">
            <v>8197677.930983951</v>
          </cell>
          <cell r="R371">
            <v>8194917.4282443505</v>
          </cell>
          <cell r="S371">
            <v>16459619.470630301</v>
          </cell>
          <cell r="T371">
            <v>16456649.245210102</v>
          </cell>
          <cell r="U371">
            <v>16303499.53981065</v>
          </cell>
          <cell r="V371">
            <v>16392595.359228302</v>
          </cell>
          <cell r="W371">
            <v>16725886.320463452</v>
          </cell>
          <cell r="X371">
            <v>16531730.206993703</v>
          </cell>
          <cell r="Y371">
            <v>8197677.930983951</v>
          </cell>
          <cell r="Z371">
            <v>8197677.930983951</v>
          </cell>
          <cell r="AB371">
            <v>0</v>
          </cell>
          <cell r="AC371">
            <v>0</v>
          </cell>
          <cell r="AD371">
            <v>0</v>
          </cell>
          <cell r="AE371">
            <v>0</v>
          </cell>
          <cell r="AF371">
            <v>16416895.98484835</v>
          </cell>
          <cell r="AG371">
            <v>16401994.41730395</v>
          </cell>
          <cell r="AH371">
            <v>16778904.4595853</v>
          </cell>
          <cell r="AI371">
            <v>17012785.72368125</v>
          </cell>
        </row>
        <row r="372">
          <cell r="C372">
            <v>1003</v>
          </cell>
          <cell r="I372" t="str">
            <v>The Netherlands</v>
          </cell>
          <cell r="J372">
            <v>3743129.45893</v>
          </cell>
          <cell r="K372">
            <v>3723151.4109500004</v>
          </cell>
          <cell r="L372">
            <v>3749866.576355</v>
          </cell>
          <cell r="M372">
            <v>3809599.87007</v>
          </cell>
          <cell r="N372">
            <v>3964503.167695</v>
          </cell>
          <cell r="O372">
            <v>3852186.33024</v>
          </cell>
          <cell r="P372">
            <v>1967849.7163349998</v>
          </cell>
          <cell r="Q372">
            <v>1967849.7163349998</v>
          </cell>
          <cell r="R372">
            <v>1902803.1537350002</v>
          </cell>
          <cell r="S372">
            <v>3743129.45893</v>
          </cell>
          <cell r="T372">
            <v>3723151.4109500004</v>
          </cell>
          <cell r="U372">
            <v>3749866.576355</v>
          </cell>
          <cell r="V372">
            <v>3809599.87007</v>
          </cell>
          <cell r="W372">
            <v>3964503.167695</v>
          </cell>
          <cell r="X372">
            <v>3852186.33024</v>
          </cell>
          <cell r="Y372">
            <v>1967849.7163349998</v>
          </cell>
          <cell r="Z372">
            <v>1967849.7163349998</v>
          </cell>
          <cell r="AB372">
            <v>0</v>
          </cell>
          <cell r="AC372">
            <v>0</v>
          </cell>
          <cell r="AD372">
            <v>0</v>
          </cell>
          <cell r="AE372">
            <v>0</v>
          </cell>
          <cell r="AF372">
            <v>3910456.216335</v>
          </cell>
          <cell r="AG372">
            <v>3820901</v>
          </cell>
          <cell r="AH372">
            <v>3554500</v>
          </cell>
          <cell r="AI372">
            <v>3492500</v>
          </cell>
        </row>
        <row r="373">
          <cell r="C373">
            <v>1004</v>
          </cell>
          <cell r="I373" t="str">
            <v>United Kingdom</v>
          </cell>
          <cell r="J373">
            <v>3038538.027782624</v>
          </cell>
          <cell r="K373">
            <v>3099346.224523374</v>
          </cell>
          <cell r="L373">
            <v>3144645.532824822</v>
          </cell>
          <cell r="M373">
            <v>3120094.696881472</v>
          </cell>
          <cell r="N373">
            <v>3168344.3120593703</v>
          </cell>
          <cell r="O373">
            <v>3175671.430518722</v>
          </cell>
          <cell r="P373">
            <v>1612764.6910531102</v>
          </cell>
          <cell r="Q373">
            <v>1612764.6910531102</v>
          </cell>
          <cell r="R373">
            <v>1507330.005828362</v>
          </cell>
          <cell r="S373">
            <v>3038538.027782624</v>
          </cell>
          <cell r="T373">
            <v>3099346.224523374</v>
          </cell>
          <cell r="U373">
            <v>3144645.532824822</v>
          </cell>
          <cell r="V373">
            <v>3120094.696881472</v>
          </cell>
          <cell r="W373">
            <v>3168344.3120593703</v>
          </cell>
          <cell r="X373">
            <v>3175671.430518722</v>
          </cell>
          <cell r="Y373">
            <v>1612764.6910531102</v>
          </cell>
          <cell r="Z373">
            <v>1612764.6910531102</v>
          </cell>
          <cell r="AB373">
            <v>0</v>
          </cell>
          <cell r="AC373">
            <v>0</v>
          </cell>
          <cell r="AD373">
            <v>0</v>
          </cell>
          <cell r="AE373">
            <v>0</v>
          </cell>
          <cell r="AF373">
            <v>3219073.375884372</v>
          </cell>
          <cell r="AG373">
            <v>3120352.8415170615</v>
          </cell>
          <cell r="AH373">
            <v>3076378.125</v>
          </cell>
          <cell r="AI373">
            <v>2938335.625</v>
          </cell>
        </row>
        <row r="374">
          <cell r="C374">
            <v>1005</v>
          </cell>
          <cell r="I374" t="str">
            <v>United Kingdom (GBP)</v>
          </cell>
          <cell r="J374">
            <v>2535232.136</v>
          </cell>
          <cell r="K374">
            <v>2547072.071</v>
          </cell>
          <cell r="L374">
            <v>2563421.7905</v>
          </cell>
          <cell r="M374">
            <v>2567085.0665</v>
          </cell>
          <cell r="N374">
            <v>2623409.8075</v>
          </cell>
          <cell r="O374">
            <v>2647422.0555</v>
          </cell>
          <cell r="P374">
            <v>1437113.62</v>
          </cell>
          <cell r="Q374">
            <v>1437113.62</v>
          </cell>
          <cell r="R374">
            <v>1259021.4465</v>
          </cell>
          <cell r="S374">
            <v>2535232.136</v>
          </cell>
          <cell r="T374">
            <v>2547072.071</v>
          </cell>
          <cell r="U374">
            <v>2563421.7905</v>
          </cell>
          <cell r="V374">
            <v>2567085.0665</v>
          </cell>
          <cell r="W374">
            <v>2623409.8075</v>
          </cell>
          <cell r="X374">
            <v>2647422.0555</v>
          </cell>
          <cell r="Y374">
            <v>1437113.62</v>
          </cell>
          <cell r="Z374">
            <v>1437113.62</v>
          </cell>
          <cell r="AB374">
            <v>0</v>
          </cell>
          <cell r="AC374">
            <v>0</v>
          </cell>
          <cell r="AD374">
            <v>0</v>
          </cell>
          <cell r="AE374">
            <v>0</v>
          </cell>
          <cell r="AF374">
            <v>2673577.62</v>
          </cell>
          <cell r="AG374">
            <v>2526855.5</v>
          </cell>
          <cell r="AH374">
            <v>2461102.5</v>
          </cell>
          <cell r="AI374">
            <v>2350668.5</v>
          </cell>
        </row>
        <row r="375">
          <cell r="C375">
            <v>1006</v>
          </cell>
          <cell r="I375" t="str">
            <v>Central Eastern Europe</v>
          </cell>
          <cell r="J375">
            <v>518100.48429785</v>
          </cell>
          <cell r="K375">
            <v>522198.80648489995</v>
          </cell>
          <cell r="L375">
            <v>531745.7418684</v>
          </cell>
          <cell r="M375">
            <v>541347.09997155</v>
          </cell>
          <cell r="N375">
            <v>587616.2508535499</v>
          </cell>
          <cell r="O375">
            <v>585388.6537429001</v>
          </cell>
          <cell r="P375">
            <v>290029.67318335</v>
          </cell>
          <cell r="Q375">
            <v>290029.67318335</v>
          </cell>
          <cell r="R375">
            <v>251317.42678819998</v>
          </cell>
          <cell r="S375">
            <v>518100.48429785</v>
          </cell>
          <cell r="T375">
            <v>522198.80648489995</v>
          </cell>
          <cell r="U375">
            <v>531745.7418684</v>
          </cell>
          <cell r="V375">
            <v>541347.09997155</v>
          </cell>
          <cell r="W375">
            <v>587616.2508535499</v>
          </cell>
          <cell r="X375">
            <v>585388.6537429001</v>
          </cell>
          <cell r="Y375">
            <v>290029.67318335</v>
          </cell>
          <cell r="Z375">
            <v>290029.67318335</v>
          </cell>
          <cell r="AB375">
            <v>0</v>
          </cell>
          <cell r="AC375">
            <v>0</v>
          </cell>
          <cell r="AD375">
            <v>0</v>
          </cell>
          <cell r="AE375">
            <v>0</v>
          </cell>
          <cell r="AF375">
            <v>584329.3011551001</v>
          </cell>
          <cell r="AG375">
            <v>582026.6037779499</v>
          </cell>
          <cell r="AH375">
            <v>612395.7126130001</v>
          </cell>
          <cell r="AI375">
            <v>637944.1041788501</v>
          </cell>
        </row>
        <row r="376">
          <cell r="C376">
            <v>1007</v>
          </cell>
          <cell r="I376" t="str">
            <v>Asia</v>
          </cell>
          <cell r="J376">
            <v>328205.75591169996</v>
          </cell>
          <cell r="K376">
            <v>332431.01762535004</v>
          </cell>
          <cell r="L376">
            <v>343734.51467285</v>
          </cell>
          <cell r="M376">
            <v>333543.20664815</v>
          </cell>
          <cell r="N376">
            <v>352398.26099595</v>
          </cell>
          <cell r="O376">
            <v>347139.90110160003</v>
          </cell>
          <cell r="P376">
            <v>167680.8963924</v>
          </cell>
          <cell r="Q376">
            <v>167680.8963924</v>
          </cell>
          <cell r="R376">
            <v>165862.31023295</v>
          </cell>
          <cell r="S376">
            <v>328205.75591169996</v>
          </cell>
          <cell r="T376">
            <v>332431.01762535004</v>
          </cell>
          <cell r="U376">
            <v>343734.51467285</v>
          </cell>
          <cell r="V376">
            <v>333543.20664815</v>
          </cell>
          <cell r="W376">
            <v>352398.26099595</v>
          </cell>
          <cell r="X376">
            <v>347139.90110160003</v>
          </cell>
          <cell r="Y376">
            <v>167680.8963924</v>
          </cell>
          <cell r="Z376">
            <v>167680.8963924</v>
          </cell>
          <cell r="AB376">
            <v>0</v>
          </cell>
          <cell r="AC376">
            <v>0</v>
          </cell>
          <cell r="AD376">
            <v>0</v>
          </cell>
          <cell r="AE376">
            <v>0</v>
          </cell>
          <cell r="AF376">
            <v>360013.3905888</v>
          </cell>
          <cell r="AG376">
            <v>357737.6522217</v>
          </cell>
          <cell r="AH376">
            <v>380706.66406595</v>
          </cell>
          <cell r="AI376">
            <v>437992.77429100004</v>
          </cell>
        </row>
        <row r="377">
          <cell r="C377">
            <v>1008</v>
          </cell>
          <cell r="I377" t="str">
            <v>Asia (USD)</v>
          </cell>
          <cell r="J377">
            <v>431540.10368229996</v>
          </cell>
          <cell r="K377">
            <v>426722.2735065</v>
          </cell>
          <cell r="L377">
            <v>444178.33676314994</v>
          </cell>
          <cell r="M377">
            <v>436418.78555749997</v>
          </cell>
          <cell r="N377">
            <v>458288.67345875</v>
          </cell>
          <cell r="O377">
            <v>454376.81026824994</v>
          </cell>
          <cell r="P377">
            <v>221085.8127753</v>
          </cell>
          <cell r="Q377">
            <v>221085.8127753</v>
          </cell>
          <cell r="R377">
            <v>215332.97275945</v>
          </cell>
          <cell r="S377">
            <v>431540.10368229996</v>
          </cell>
          <cell r="T377">
            <v>426722.2735065</v>
          </cell>
          <cell r="U377">
            <v>444178.33676314994</v>
          </cell>
          <cell r="V377">
            <v>436418.78555749997</v>
          </cell>
          <cell r="W377">
            <v>458288.67345875</v>
          </cell>
          <cell r="X377">
            <v>454376.81026824994</v>
          </cell>
          <cell r="Y377">
            <v>221085.8127753</v>
          </cell>
          <cell r="Z377">
            <v>221085.8127753</v>
          </cell>
          <cell r="AB377">
            <v>0</v>
          </cell>
          <cell r="AC377">
            <v>0</v>
          </cell>
          <cell r="AD377">
            <v>0</v>
          </cell>
          <cell r="AE377">
            <v>0</v>
          </cell>
          <cell r="AF377">
            <v>471130.99540625</v>
          </cell>
          <cell r="AG377">
            <v>492504.424735</v>
          </cell>
          <cell r="AH377">
            <v>521215.6895541</v>
          </cell>
          <cell r="AI377">
            <v>547490.96789845</v>
          </cell>
        </row>
        <row r="378">
          <cell r="C378">
            <v>1009</v>
          </cell>
          <cell r="I378" t="str">
            <v>Spain and France</v>
          </cell>
          <cell r="J378">
            <v>1476641.7104949998</v>
          </cell>
          <cell r="K378">
            <v>1480790.1608600002</v>
          </cell>
          <cell r="L378">
            <v>1465283.62713</v>
          </cell>
          <cell r="M378">
            <v>1409257.9186800001</v>
          </cell>
          <cell r="N378">
            <v>1358298.1095</v>
          </cell>
          <cell r="O378">
            <v>1308531.6595</v>
          </cell>
          <cell r="P378">
            <v>675594.7450000001</v>
          </cell>
          <cell r="Q378">
            <v>675594.7450000001</v>
          </cell>
          <cell r="R378">
            <v>733662.27168</v>
          </cell>
          <cell r="S378">
            <v>1476641.7104949998</v>
          </cell>
          <cell r="T378">
            <v>1480790.1608600002</v>
          </cell>
          <cell r="U378">
            <v>1465283.62713</v>
          </cell>
          <cell r="V378">
            <v>1409257.9186800001</v>
          </cell>
          <cell r="W378">
            <v>1358298.1095</v>
          </cell>
          <cell r="X378">
            <v>1308531.6595</v>
          </cell>
          <cell r="Y378">
            <v>675594.7450000001</v>
          </cell>
          <cell r="Z378">
            <v>675594.7450000001</v>
          </cell>
          <cell r="AB378">
            <v>0</v>
          </cell>
          <cell r="AC378">
            <v>0</v>
          </cell>
          <cell r="AD378">
            <v>0</v>
          </cell>
          <cell r="AE378">
            <v>0</v>
          </cell>
          <cell r="AF378">
            <v>1127794.9560000002</v>
          </cell>
          <cell r="AG378">
            <v>1080298.76350785</v>
          </cell>
          <cell r="AH378">
            <v>861877.4821688</v>
          </cell>
          <cell r="AI378">
            <v>895176.60613005</v>
          </cell>
        </row>
        <row r="379">
          <cell r="C379">
            <v>1010</v>
          </cell>
          <cell r="I379" t="str">
            <v>Variable Annuities Europe</v>
          </cell>
          <cell r="J379">
            <v>166919</v>
          </cell>
          <cell r="K379">
            <v>174593</v>
          </cell>
          <cell r="L379">
            <v>176138</v>
          </cell>
          <cell r="M379">
            <v>176275.5</v>
          </cell>
          <cell r="N379">
            <v>184902.5</v>
          </cell>
          <cell r="O379">
            <v>183525.5</v>
          </cell>
          <cell r="P379">
            <v>93999</v>
          </cell>
          <cell r="Q379">
            <v>93999</v>
          </cell>
          <cell r="R379">
            <v>82276.5</v>
          </cell>
          <cell r="S379">
            <v>166919</v>
          </cell>
          <cell r="T379">
            <v>174593</v>
          </cell>
          <cell r="U379">
            <v>176138</v>
          </cell>
          <cell r="V379">
            <v>176275.5</v>
          </cell>
          <cell r="W379">
            <v>184902.5</v>
          </cell>
          <cell r="X379">
            <v>183525.5</v>
          </cell>
          <cell r="Y379">
            <v>93999</v>
          </cell>
          <cell r="Z379">
            <v>93999</v>
          </cell>
          <cell r="AB379">
            <v>0</v>
          </cell>
          <cell r="AC379">
            <v>0</v>
          </cell>
          <cell r="AD379">
            <v>0</v>
          </cell>
          <cell r="AE379">
            <v>0</v>
          </cell>
          <cell r="AF379">
            <v>186160.5</v>
          </cell>
          <cell r="AG379">
            <v>191383.5</v>
          </cell>
          <cell r="AH379">
            <v>201858.5</v>
          </cell>
          <cell r="AI379">
            <v>223301</v>
          </cell>
        </row>
        <row r="380">
          <cell r="C380">
            <v>1011</v>
          </cell>
          <cell r="I380" t="str">
            <v>Aegon Asset Management</v>
          </cell>
          <cell r="J380">
            <v>200086.39853705</v>
          </cell>
          <cell r="K380">
            <v>208115.33588819997</v>
          </cell>
          <cell r="L380">
            <v>215788.22031835</v>
          </cell>
          <cell r="M380">
            <v>204388.77322435</v>
          </cell>
          <cell r="N380">
            <v>224425.38206864998</v>
          </cell>
          <cell r="O380">
            <v>231934.5735312</v>
          </cell>
          <cell r="P380">
            <v>106967.19323805</v>
          </cell>
          <cell r="Q380">
            <v>106967.19323805</v>
          </cell>
          <cell r="R380">
            <v>97421.5799863</v>
          </cell>
          <cell r="S380">
            <v>200086.39853705</v>
          </cell>
          <cell r="T380">
            <v>208115.33588819997</v>
          </cell>
          <cell r="U380">
            <v>215788.22031835</v>
          </cell>
          <cell r="V380">
            <v>204388.77322435</v>
          </cell>
          <cell r="W380">
            <v>224425.38206864998</v>
          </cell>
          <cell r="X380">
            <v>231934.5735312</v>
          </cell>
          <cell r="Y380">
            <v>106967.19323805</v>
          </cell>
          <cell r="Z380">
            <v>106967.19323805</v>
          </cell>
          <cell r="AB380">
            <v>0</v>
          </cell>
          <cell r="AC380">
            <v>0</v>
          </cell>
          <cell r="AD380">
            <v>0</v>
          </cell>
          <cell r="AE380">
            <v>0</v>
          </cell>
          <cell r="AF380">
            <v>215253.41576499998</v>
          </cell>
          <cell r="AG380">
            <v>233103.33251885</v>
          </cell>
          <cell r="AH380">
            <v>266715.80797794997</v>
          </cell>
          <cell r="AI380">
            <v>310121.6989504</v>
          </cell>
        </row>
        <row r="381">
          <cell r="C381">
            <v>1012</v>
          </cell>
          <cell r="I381" t="str">
            <v>New markets</v>
          </cell>
          <cell r="J381">
            <v>2689953.3492364</v>
          </cell>
          <cell r="K381">
            <v>2718128.32085325</v>
          </cell>
          <cell r="L381">
            <v>2732690.1039843997</v>
          </cell>
          <cell r="M381">
            <v>2664812.4985188497</v>
          </cell>
          <cell r="N381">
            <v>2707640.5043065995</v>
          </cell>
          <cell r="O381">
            <v>2656520.2878840994</v>
          </cell>
          <cell r="P381">
            <v>1334271.5078138</v>
          </cell>
          <cell r="Q381">
            <v>1334271.5078138</v>
          </cell>
          <cell r="R381">
            <v>1330540.08868745</v>
          </cell>
          <cell r="S381">
            <v>2689953.3492364</v>
          </cell>
          <cell r="T381">
            <v>2718128.32085325</v>
          </cell>
          <cell r="U381">
            <v>2732690.1039843997</v>
          </cell>
          <cell r="V381">
            <v>2664812.4985188497</v>
          </cell>
          <cell r="W381">
            <v>2707640.5043065995</v>
          </cell>
          <cell r="X381">
            <v>2656520.2878840994</v>
          </cell>
          <cell r="Y381">
            <v>1334271.5078138</v>
          </cell>
          <cell r="Z381">
            <v>1334271.5078138</v>
          </cell>
          <cell r="AB381">
            <v>0</v>
          </cell>
          <cell r="AC381">
            <v>0</v>
          </cell>
          <cell r="AD381">
            <v>0</v>
          </cell>
          <cell r="AE381">
            <v>0</v>
          </cell>
          <cell r="AF381">
            <v>2473551.5635089</v>
          </cell>
          <cell r="AG381">
            <v>2444549.85202635</v>
          </cell>
          <cell r="AH381">
            <v>2323554.1668257</v>
          </cell>
          <cell r="AI381">
            <v>2504536.1835503</v>
          </cell>
        </row>
        <row r="382">
          <cell r="C382">
            <v>1013</v>
          </cell>
          <cell r="H382" t="str">
            <v>S</v>
          </cell>
          <cell r="I382" t="str">
            <v>Avg cap. excl. r.r. &amp; r.d.b.p. &amp; r.o.b. in units</v>
          </cell>
          <cell r="J382">
            <v>21988975.939685166</v>
          </cell>
          <cell r="K382">
            <v>22361767.539204314</v>
          </cell>
          <cell r="L382">
            <v>22241253.466287512</v>
          </cell>
          <cell r="M382">
            <v>22123634.52829791</v>
          </cell>
          <cell r="N382">
            <v>22698283.634098656</v>
          </cell>
          <cell r="O382">
            <v>22312179.781005364</v>
          </cell>
          <cell r="P382">
            <v>11132138.219926704</v>
          </cell>
          <cell r="Q382">
            <v>11132138.219926704</v>
          </cell>
          <cell r="R382">
            <v>11052548.406353606</v>
          </cell>
          <cell r="S382">
            <v>21988975.939685166</v>
          </cell>
          <cell r="T382">
            <v>22361767.539204314</v>
          </cell>
          <cell r="U382">
            <v>22241253.466287512</v>
          </cell>
          <cell r="V382">
            <v>22123634.52829791</v>
          </cell>
          <cell r="W382">
            <v>22698283.634098656</v>
          </cell>
          <cell r="X382">
            <v>22312179.781005364</v>
          </cell>
          <cell r="Y382">
            <v>11132138.219926704</v>
          </cell>
          <cell r="Z382">
            <v>11132138.219926704</v>
          </cell>
          <cell r="AB382">
            <v>0</v>
          </cell>
          <cell r="AC382">
            <v>0</v>
          </cell>
          <cell r="AD382">
            <v>0</v>
          </cell>
          <cell r="AE382">
            <v>0</v>
          </cell>
          <cell r="AF382">
            <v>22142056.39214711</v>
          </cell>
          <cell r="AG382">
            <v>22506753.58962225</v>
          </cell>
          <cell r="AH382">
            <v>22377555.859475553</v>
          </cell>
          <cell r="AI382">
            <v>22545600.38747505</v>
          </cell>
        </row>
        <row r="384">
          <cell r="C384">
            <v>1014</v>
          </cell>
          <cell r="H384" t="str">
            <v>S/M = T</v>
          </cell>
          <cell r="I384" t="str">
            <v>Ratio cap. excl. r.r. &amp; r.d.b.p. &amp; r.o.b. in units</v>
          </cell>
          <cell r="J384">
            <v>0.9014656646576762</v>
          </cell>
          <cell r="K384">
            <v>0.9050958222619772</v>
          </cell>
          <cell r="L384">
            <v>0.9049866603296445</v>
          </cell>
          <cell r="M384">
            <v>0.908550238946668</v>
          </cell>
          <cell r="N384">
            <v>0.9199052384403266</v>
          </cell>
          <cell r="O384">
            <v>0.9195921209620636</v>
          </cell>
          <cell r="P384">
            <v>0.9140754694683223</v>
          </cell>
          <cell r="Q384">
            <v>0.9140754694683223</v>
          </cell>
          <cell r="S384">
            <v>0.9014656646576762</v>
          </cell>
          <cell r="T384">
            <v>0.9050958222619772</v>
          </cell>
          <cell r="U384">
            <v>0.9049866603296445</v>
          </cell>
          <cell r="V384">
            <v>0.908550238946668</v>
          </cell>
          <cell r="W384">
            <v>0.9199052384403266</v>
          </cell>
          <cell r="X384">
            <v>0.9195921209620636</v>
          </cell>
          <cell r="Y384">
            <v>0.9140754694683223</v>
          </cell>
          <cell r="Z384">
            <v>0.9140754694683223</v>
          </cell>
          <cell r="AB384">
            <v>0</v>
          </cell>
          <cell r="AC384">
            <v>0</v>
          </cell>
          <cell r="AD384">
            <v>0</v>
          </cell>
          <cell r="AE384">
            <v>0</v>
          </cell>
          <cell r="AF384">
            <v>0.9178324628008219</v>
          </cell>
          <cell r="AG384">
            <v>0.9143295777571468</v>
          </cell>
          <cell r="AH384">
            <v>0.9246142243265902</v>
          </cell>
          <cell r="AI384">
            <v>0.9336348680038522</v>
          </cell>
        </row>
        <row r="387">
          <cell r="I387" t="str">
            <v>Return on Capital excl. r.r. &amp; r.d.b.p.</v>
          </cell>
        </row>
        <row r="388">
          <cell r="C388">
            <v>1101</v>
          </cell>
          <cell r="I388" t="str">
            <v>Americas</v>
          </cell>
          <cell r="J388">
            <v>0.057635269607401236</v>
          </cell>
          <cell r="K388">
            <v>0.06769054546280628</v>
          </cell>
          <cell r="L388">
            <v>0.07112680144786673</v>
          </cell>
          <cell r="M388">
            <v>0.07167380296806138</v>
          </cell>
          <cell r="N388">
            <v>0.060076710297684445</v>
          </cell>
          <cell r="O388">
            <v>0.07087285956255121</v>
          </cell>
          <cell r="P388" t="str">
            <v/>
          </cell>
          <cell r="Q388" t="str">
            <v/>
          </cell>
          <cell r="S388">
            <v>0.057635269607401236</v>
          </cell>
          <cell r="T388">
            <v>0.062197287631835824</v>
          </cell>
          <cell r="U388">
            <v>0.06578395287083152</v>
          </cell>
          <cell r="V388">
            <v>0.06791580981919956</v>
          </cell>
          <cell r="W388">
            <v>0.060076710297684445</v>
          </cell>
          <cell r="X388">
            <v>0.0660009189503917</v>
          </cell>
          <cell r="Y388" t="str">
            <v/>
          </cell>
          <cell r="Z388" t="str">
            <v/>
          </cell>
          <cell r="AF388">
            <v>0.06621332197067711</v>
          </cell>
          <cell r="AG388">
            <v>0.06535768341982351</v>
          </cell>
          <cell r="AH388">
            <v>0.06981579857885772</v>
          </cell>
          <cell r="AI388">
            <v>0.07601506981605304</v>
          </cell>
        </row>
        <row r="389">
          <cell r="C389">
            <v>1102</v>
          </cell>
          <cell r="I389" t="str">
            <v>Americas (USD)</v>
          </cell>
          <cell r="J389">
            <v>0.057421129131811965</v>
          </cell>
          <cell r="K389">
            <v>0.0677003127777512</v>
          </cell>
          <cell r="L389">
            <v>0.06904710075368233</v>
          </cell>
          <cell r="M389">
            <v>0.07105463159930829</v>
          </cell>
          <cell r="N389">
            <v>0.06192976770385926</v>
          </cell>
          <cell r="O389">
            <v>0.07071225297634585</v>
          </cell>
          <cell r="P389" t="str">
            <v/>
          </cell>
          <cell r="Q389" t="str">
            <v/>
          </cell>
          <cell r="S389">
            <v>0.057421129131811965</v>
          </cell>
          <cell r="T389">
            <v>0.06280852565230687</v>
          </cell>
          <cell r="U389">
            <v>0.06519610981108331</v>
          </cell>
          <cell r="V389">
            <v>0.06670320639728701</v>
          </cell>
          <cell r="W389">
            <v>0.06092976770385926</v>
          </cell>
          <cell r="X389">
            <v>0.06616006600736968</v>
          </cell>
          <cell r="Y389" t="str">
            <v/>
          </cell>
          <cell r="Z389" t="str">
            <v/>
          </cell>
          <cell r="AF389">
            <v>0.06574150108360247</v>
          </cell>
          <cell r="AG389">
            <v>0.06535491282125631</v>
          </cell>
          <cell r="AH389">
            <v>0.06981579857888238</v>
          </cell>
          <cell r="AI389">
            <v>0.07601506981608726</v>
          </cell>
        </row>
        <row r="390">
          <cell r="C390">
            <v>1103</v>
          </cell>
          <cell r="I390" t="str">
            <v>The Netherlands</v>
          </cell>
          <cell r="J390">
            <v>0.06854585255871541</v>
          </cell>
          <cell r="K390">
            <v>0.06293700527752907</v>
          </cell>
          <cell r="L390">
            <v>0.07301913132764172</v>
          </cell>
          <cell r="M390">
            <v>0.07192776389793532</v>
          </cell>
          <cell r="N390">
            <v>0.06571819695416727</v>
          </cell>
          <cell r="O390">
            <v>0.05951425511281449</v>
          </cell>
          <cell r="P390" t="str">
            <v/>
          </cell>
          <cell r="Q390" t="str">
            <v/>
          </cell>
          <cell r="S390">
            <v>0.06854585255871541</v>
          </cell>
          <cell r="T390">
            <v>0.06592533391957081</v>
          </cell>
          <cell r="U390">
            <v>0.06808348905260632</v>
          </cell>
          <cell r="V390">
            <v>0.06834891035294359</v>
          </cell>
          <cell r="W390">
            <v>0.06571819695416727</v>
          </cell>
          <cell r="X390">
            <v>0.06357428717232953</v>
          </cell>
          <cell r="Y390" t="str">
            <v/>
          </cell>
          <cell r="Z390" t="str">
            <v/>
          </cell>
          <cell r="AF390">
            <v>0.06671600078532887</v>
          </cell>
          <cell r="AG390">
            <v>0.0702452117969034</v>
          </cell>
          <cell r="AH390">
            <v>0.08212125474750316</v>
          </cell>
          <cell r="AI390">
            <v>0.08283464566929134</v>
          </cell>
        </row>
        <row r="391">
          <cell r="C391">
            <v>1104</v>
          </cell>
          <cell r="I391" t="str">
            <v>United Kingdom</v>
          </cell>
          <cell r="J391">
            <v>0.0639276021753631</v>
          </cell>
          <cell r="K391">
            <v>0.030219727826762407</v>
          </cell>
          <cell r="L391">
            <v>0.0528869649029739</v>
          </cell>
          <cell r="M391">
            <v>0.03264881205606235</v>
          </cell>
          <cell r="N391">
            <v>0.02642249172760719</v>
          </cell>
          <cell r="O391">
            <v>0.03706173128936556</v>
          </cell>
          <cell r="P391" t="str">
            <v/>
          </cell>
          <cell r="Q391" t="str">
            <v/>
          </cell>
          <cell r="S391">
            <v>0.0639276021753631</v>
          </cell>
          <cell r="T391">
            <v>0.0467691939814473</v>
          </cell>
          <cell r="U391">
            <v>0.048147303383515465</v>
          </cell>
          <cell r="V391">
            <v>0.04442861889876352</v>
          </cell>
          <cell r="W391">
            <v>0.02642249172760719</v>
          </cell>
          <cell r="X391">
            <v>0.03171162965116655</v>
          </cell>
          <cell r="Y391" t="str">
            <v/>
          </cell>
          <cell r="Z391" t="str">
            <v/>
          </cell>
          <cell r="AF391">
            <v>0.058209663025627995</v>
          </cell>
          <cell r="AG391">
            <v>0.041002975143604584</v>
          </cell>
          <cell r="AH391">
            <v>0.0479443663967673</v>
          </cell>
          <cell r="AI391">
            <v>0.06908119966724359</v>
          </cell>
        </row>
        <row r="392">
          <cell r="C392">
            <v>1105</v>
          </cell>
          <cell r="I392" t="str">
            <v>United Kingdom (GBP)</v>
          </cell>
          <cell r="J392">
            <v>0.0636012764710395</v>
          </cell>
          <cell r="K392">
            <v>0.030736468312521494</v>
          </cell>
          <cell r="L392">
            <v>0.0498427533359926</v>
          </cell>
          <cell r="M392">
            <v>0.03178702609619968</v>
          </cell>
          <cell r="N392">
            <v>0.02714347098818643</v>
          </cell>
          <cell r="O392">
            <v>0.03778451259487892</v>
          </cell>
          <cell r="P392" t="str">
            <v/>
          </cell>
          <cell r="Q392" t="str">
            <v/>
          </cell>
          <cell r="S392">
            <v>0.0636012764710395</v>
          </cell>
          <cell r="T392">
            <v>0.04702104874204795</v>
          </cell>
          <cell r="U392">
            <v>0.047761680807688105</v>
          </cell>
          <cell r="V392">
            <v>0.04375585424332879</v>
          </cell>
          <cell r="W392">
            <v>0.02714347098818643</v>
          </cell>
          <cell r="X392">
            <v>0.032340895484392104</v>
          </cell>
          <cell r="Y392" t="str">
            <v/>
          </cell>
          <cell r="Z392" t="str">
            <v/>
          </cell>
          <cell r="AF392">
            <v>0.059573359235405327</v>
          </cell>
          <cell r="AG392">
            <v>0.040506867131895746</v>
          </cell>
          <cell r="AH392">
            <v>0.0479443663967673</v>
          </cell>
          <cell r="AI392">
            <v>0.06908119966724359</v>
          </cell>
        </row>
        <row r="393">
          <cell r="C393">
            <v>1106</v>
          </cell>
          <cell r="I393" t="str">
            <v>Central Eastern Europe</v>
          </cell>
          <cell r="J393">
            <v>0.1321042213831492</v>
          </cell>
          <cell r="K393">
            <v>0.12760495868105137</v>
          </cell>
          <cell r="L393">
            <v>0.09685502756982325</v>
          </cell>
          <cell r="M393">
            <v>0.13754400238352274</v>
          </cell>
          <cell r="N393">
            <v>0.08809875170266873</v>
          </cell>
          <cell r="O393">
            <v>0.046810494556040735</v>
          </cell>
          <cell r="P393" t="str">
            <v/>
          </cell>
          <cell r="Q393" t="str">
            <v/>
          </cell>
          <cell r="S393">
            <v>0.1321042213831492</v>
          </cell>
          <cell r="T393">
            <v>0.1293361996654678</v>
          </cell>
          <cell r="U393">
            <v>0.11696107870051438</v>
          </cell>
          <cell r="V393">
            <v>0.12239823281251941</v>
          </cell>
          <cell r="W393">
            <v>0.08809875170266873</v>
          </cell>
          <cell r="X393">
            <v>0.06762224554865676</v>
          </cell>
          <cell r="Y393" t="str">
            <v/>
          </cell>
          <cell r="Z393" t="str">
            <v/>
          </cell>
          <cell r="AF393">
            <v>0.07110277178958711</v>
          </cell>
          <cell r="AG393">
            <v>0.0991952329674372</v>
          </cell>
          <cell r="AH393">
            <v>0.10972417065526265</v>
          </cell>
          <cell r="AI393">
            <v>0.12486367278059854</v>
          </cell>
        </row>
        <row r="394">
          <cell r="C394">
            <v>1107</v>
          </cell>
          <cell r="I394" t="str">
            <v>Asia</v>
          </cell>
          <cell r="J394">
            <v>0.0413055785099091</v>
          </cell>
          <cell r="K394">
            <v>-0.010739642324469991</v>
          </cell>
          <cell r="L394">
            <v>0.06280992653087189</v>
          </cell>
          <cell r="M394">
            <v>-0.12285168017307031</v>
          </cell>
          <cell r="N394">
            <v>0.028377179566454278</v>
          </cell>
          <cell r="O394">
            <v>0.0592914496495116</v>
          </cell>
          <cell r="P394" t="str">
            <v/>
          </cell>
          <cell r="Q394" t="str">
            <v/>
          </cell>
          <cell r="S394">
            <v>0.0413055785099091</v>
          </cell>
          <cell r="T394">
            <v>0.015020467197515017</v>
          </cell>
          <cell r="U394">
            <v>0.02674203183646265</v>
          </cell>
          <cell r="V394">
            <v>-0.010043575371888951</v>
          </cell>
          <cell r="W394">
            <v>0.028377179566454278</v>
          </cell>
          <cell r="X394">
            <v>0.043275775312385266</v>
          </cell>
          <cell r="Y394" t="str">
            <v/>
          </cell>
          <cell r="Z394" t="str">
            <v/>
          </cell>
          <cell r="AF394">
            <v>-0.008237425827272157</v>
          </cell>
          <cell r="AG394">
            <v>-0.03408887770203874</v>
          </cell>
          <cell r="AH394">
            <v>-0.026379883609445424</v>
          </cell>
          <cell r="AI394">
            <v>0.003582520169288173</v>
          </cell>
        </row>
        <row r="395">
          <cell r="C395">
            <v>1108</v>
          </cell>
          <cell r="I395" t="str">
            <v>Asia (USD)</v>
          </cell>
          <cell r="J395">
            <v>0.041156696606523234</v>
          </cell>
          <cell r="K395">
            <v>-0.011286530965500767</v>
          </cell>
          <cell r="L395">
            <v>0.050393441710633646</v>
          </cell>
          <cell r="M395">
            <v>-0.12040204147600078</v>
          </cell>
          <cell r="N395">
            <v>0.027245969358489712</v>
          </cell>
          <cell r="O395">
            <v>0.05930142145170744</v>
          </cell>
          <cell r="P395" t="str">
            <v/>
          </cell>
          <cell r="Q395" t="str">
            <v/>
          </cell>
          <cell r="S395">
            <v>0.041156696606523234</v>
          </cell>
          <cell r="T395">
            <v>0.015167418917263085</v>
          </cell>
          <cell r="U395">
            <v>0.02651204344891928</v>
          </cell>
          <cell r="V395">
            <v>-0.009862938534832803</v>
          </cell>
          <cell r="W395">
            <v>0.027245969358489712</v>
          </cell>
          <cell r="X395">
            <v>0.043390979674689766</v>
          </cell>
          <cell r="Y395" t="str">
            <v/>
          </cell>
          <cell r="Z395" t="str">
            <v/>
          </cell>
          <cell r="AF395">
            <v>-0.008182986739761543</v>
          </cell>
          <cell r="AG395">
            <v>-0.03095118154786541</v>
          </cell>
          <cell r="AH395">
            <v>-0.02408551224549616</v>
          </cell>
          <cell r="AI395">
            <v>0.0035825201528508228</v>
          </cell>
        </row>
        <row r="396">
          <cell r="C396">
            <v>1109</v>
          </cell>
          <cell r="I396" t="str">
            <v>Spain and France</v>
          </cell>
          <cell r="J396">
            <v>0.05187945919170851</v>
          </cell>
          <cell r="K396">
            <v>0.03833149322455986</v>
          </cell>
          <cell r="L396">
            <v>0.03663825901006743</v>
          </cell>
          <cell r="M396">
            <v>0.02377983819582822</v>
          </cell>
          <cell r="N396">
            <v>0.027732191233827228</v>
          </cell>
          <cell r="O396">
            <v>0.023069687963327416</v>
          </cell>
          <cell r="P396" t="str">
            <v/>
          </cell>
          <cell r="Q396" t="str">
            <v/>
          </cell>
          <cell r="S396">
            <v>0.05187945919170851</v>
          </cell>
          <cell r="T396">
            <v>0.04395230155459772</v>
          </cell>
          <cell r="U396">
            <v>0.041642384460165556</v>
          </cell>
          <cell r="V396">
            <v>0.03841838226420062</v>
          </cell>
          <cell r="W396">
            <v>0.027732191233827228</v>
          </cell>
          <cell r="X396">
            <v>0.025928298909454087</v>
          </cell>
          <cell r="Y396" t="str">
            <v/>
          </cell>
          <cell r="Z396" t="str">
            <v/>
          </cell>
          <cell r="AF396">
            <v>0.024571842472400626</v>
          </cell>
          <cell r="AG396">
            <v>0.01932428389736679</v>
          </cell>
          <cell r="AH396">
            <v>0.03406400632039021</v>
          </cell>
          <cell r="AI396">
            <v>0.051874680015100504</v>
          </cell>
        </row>
        <row r="397">
          <cell r="C397">
            <v>1110</v>
          </cell>
          <cell r="I397" t="str">
            <v>Variable Annuities Europe</v>
          </cell>
          <cell r="J397">
            <v>0.03213534708451404</v>
          </cell>
          <cell r="K397">
            <v>-0.028729674156466753</v>
          </cell>
          <cell r="L397">
            <v>0.004678150086863709</v>
          </cell>
          <cell r="M397">
            <v>4.53835047978874E-05</v>
          </cell>
          <cell r="N397">
            <v>0.023490758643068644</v>
          </cell>
          <cell r="O397">
            <v>0.03402524444831917</v>
          </cell>
          <cell r="P397" t="str">
            <v/>
          </cell>
          <cell r="Q397" t="str">
            <v/>
          </cell>
          <cell r="S397">
            <v>0.03213534708451404</v>
          </cell>
          <cell r="T397">
            <v>0.0009966035293511196</v>
          </cell>
          <cell r="U397">
            <v>0.002217957889079396</v>
          </cell>
          <cell r="V397">
            <v>0.0016735167394220979</v>
          </cell>
          <cell r="W397">
            <v>0.023490758643068644</v>
          </cell>
          <cell r="X397">
            <v>0.028846127649836125</v>
          </cell>
          <cell r="Y397" t="str">
            <v/>
          </cell>
          <cell r="Z397" t="str">
            <v/>
          </cell>
          <cell r="AF397">
            <v>0.018330956352179975</v>
          </cell>
          <cell r="AG397">
            <v>0.03685009418262285</v>
          </cell>
          <cell r="AH397">
            <v>0.09005380006291536</v>
          </cell>
          <cell r="AI397">
            <v>0.1405989001392739</v>
          </cell>
        </row>
        <row r="398">
          <cell r="C398">
            <v>1111</v>
          </cell>
          <cell r="I398" t="str">
            <v>Aegon Asset Management</v>
          </cell>
          <cell r="J398">
            <v>0.3881581556420425</v>
          </cell>
          <cell r="K398">
            <v>0.29588320980381644</v>
          </cell>
          <cell r="L398">
            <v>0.2706792183828629</v>
          </cell>
          <cell r="M398">
            <v>0.3791225024680972</v>
          </cell>
          <cell r="N398">
            <v>0.22993931426443853</v>
          </cell>
          <cell r="O398">
            <v>0.3048376608176921</v>
          </cell>
          <cell r="P398" t="str">
            <v/>
          </cell>
          <cell r="Q398" t="str">
            <v/>
          </cell>
          <cell r="S398">
            <v>0.3881581556420425</v>
          </cell>
          <cell r="T398">
            <v>0.3249231980911124</v>
          </cell>
          <cell r="U398">
            <v>0.3053184700221442</v>
          </cell>
          <cell r="V398">
            <v>0.33164831748461404</v>
          </cell>
          <cell r="W398">
            <v>0.22993931426443853</v>
          </cell>
          <cell r="X398">
            <v>0.2636661914010574</v>
          </cell>
          <cell r="Y398" t="str">
            <v/>
          </cell>
          <cell r="Z398" t="str">
            <v/>
          </cell>
          <cell r="AF398">
            <v>0.2714673023167949</v>
          </cell>
          <cell r="AG398">
            <v>0.2177238723886365</v>
          </cell>
          <cell r="AH398">
            <v>0.22839553618710193</v>
          </cell>
          <cell r="AI398">
            <v>0.24278209356044447</v>
          </cell>
        </row>
        <row r="399">
          <cell r="C399">
            <v>1112</v>
          </cell>
          <cell r="I399" t="str">
            <v>New markets</v>
          </cell>
          <cell r="J399">
            <v>0.08834224970758625</v>
          </cell>
          <cell r="K399">
            <v>0.06415727218252072</v>
          </cell>
          <cell r="L399">
            <v>0.06792245329851701</v>
          </cell>
          <cell r="M399">
            <v>0.05422183061896876</v>
          </cell>
          <cell r="N399">
            <v>0.05718913868828203</v>
          </cell>
          <cell r="O399">
            <v>0.05839182595272077</v>
          </cell>
          <cell r="P399" t="str">
            <v/>
          </cell>
          <cell r="Q399" t="str">
            <v/>
          </cell>
          <cell r="S399">
            <v>0.08834224970758625</v>
          </cell>
          <cell r="T399">
            <v>0.0754240014796816</v>
          </cell>
          <cell r="U399">
            <v>0.07270433434635838</v>
          </cell>
          <cell r="V399">
            <v>0.06947264181746349</v>
          </cell>
          <cell r="W399">
            <v>0.05718913868828203</v>
          </cell>
          <cell r="X399">
            <v>0.05834073619209707</v>
          </cell>
          <cell r="Y399" t="str">
            <v/>
          </cell>
          <cell r="Z399" t="str">
            <v/>
          </cell>
          <cell r="AF399">
            <v>0.05180430249799357</v>
          </cell>
          <cell r="AG399">
            <v>0.05081510184737318</v>
          </cell>
          <cell r="AH399">
            <v>0.07127246763988299</v>
          </cell>
          <cell r="AI399">
            <v>0.09357023216246674</v>
          </cell>
        </row>
        <row r="400">
          <cell r="C400">
            <v>1113</v>
          </cell>
          <cell r="H400" t="str">
            <v>QTD: F*4/M YTD: F*(x/4)/M FY: F/M</v>
          </cell>
          <cell r="I400" t="str">
            <v>Return on Capital</v>
          </cell>
          <cell r="J400">
            <v>0.06347967768969419</v>
          </cell>
          <cell r="K400">
            <v>0.061965859010812516</v>
          </cell>
          <cell r="L400">
            <v>0.06874164795184033</v>
          </cell>
          <cell r="M400">
            <v>0.06480328497809629</v>
          </cell>
          <cell r="N400">
            <v>0.05636665999908924</v>
          </cell>
          <cell r="O400">
            <v>0.06327760528427151</v>
          </cell>
          <cell r="P400" t="str">
            <v/>
          </cell>
          <cell r="Q400" t="str">
            <v/>
          </cell>
          <cell r="S400">
            <v>0.06347967768969419</v>
          </cell>
          <cell r="T400">
            <v>0.062295034402506</v>
          </cell>
          <cell r="U400">
            <v>0.06464762389715371</v>
          </cell>
          <cell r="V400">
            <v>0.06514446180435426</v>
          </cell>
          <cell r="W400">
            <v>0.05636665999908924</v>
          </cell>
          <cell r="X400">
            <v>0.06028900930931084</v>
          </cell>
          <cell r="Y400" t="str">
            <v/>
          </cell>
          <cell r="Z400" t="str">
            <v/>
          </cell>
          <cell r="AF400">
            <v>0.06374941049930519</v>
          </cell>
          <cell r="AG400">
            <v>0.06158484590137364</v>
          </cell>
          <cell r="AH400">
            <v>0.06898279453339065</v>
          </cell>
          <cell r="AI400">
            <v>0.07797839928472329</v>
          </cell>
        </row>
        <row r="401">
          <cell r="C401">
            <v>1114</v>
          </cell>
          <cell r="H401" t="str">
            <v>QTD: G*4/Q YTD: G*(x/4)/Q FY: G/Q</v>
          </cell>
          <cell r="I401" t="str">
            <v>Net run-off earnings</v>
          </cell>
          <cell r="J401">
            <v>0.049605617104501384</v>
          </cell>
          <cell r="K401">
            <v>0.014019854956192618</v>
          </cell>
          <cell r="L401">
            <v>0.02932895892519018</v>
          </cell>
          <cell r="M401">
            <v>0.0018179927919012614</v>
          </cell>
          <cell r="N401">
            <v>0.0019971355458739274</v>
          </cell>
          <cell r="O401">
            <v>0.03412094406721796</v>
          </cell>
          <cell r="P401" t="str">
            <v/>
          </cell>
          <cell r="Q401" t="str">
            <v/>
          </cell>
          <cell r="S401">
            <v>0.049605617104501384</v>
          </cell>
          <cell r="T401">
            <v>0.03243413166627227</v>
          </cell>
          <cell r="U401">
            <v>0.03148864058356908</v>
          </cell>
          <cell r="V401">
            <v>0.025218836997870555</v>
          </cell>
          <cell r="W401">
            <v>0.0019971355458739274</v>
          </cell>
          <cell r="X401">
            <v>0.018072019390446455</v>
          </cell>
          <cell r="Y401" t="str">
            <v/>
          </cell>
          <cell r="Z401" t="str">
            <v/>
          </cell>
          <cell r="AF401">
            <v>0.01402613623414157</v>
          </cell>
          <cell r="AG401">
            <v>0.007354395846184077</v>
          </cell>
          <cell r="AH401">
            <v>0.021386798502595245</v>
          </cell>
          <cell r="AI401">
            <v>0.02086361748520403</v>
          </cell>
        </row>
        <row r="403">
          <cell r="I403" t="str">
            <v>Return on Capital excl. r.r. &amp; r.d.b.p. &amp; r.o.b.</v>
          </cell>
        </row>
        <row r="404">
          <cell r="C404">
            <v>1201</v>
          </cell>
          <cell r="I404" t="str">
            <v>Americas</v>
          </cell>
          <cell r="J404">
            <v>0.06870199572065505</v>
          </cell>
          <cell r="K404">
            <v>0.08006990614362934</v>
          </cell>
          <cell r="L404">
            <v>0.08429360491380014</v>
          </cell>
          <cell r="M404">
            <v>0.0844126383260304</v>
          </cell>
          <cell r="N404">
            <v>0.06931079095401456</v>
          </cell>
          <cell r="O404">
            <v>0.08182244223879585</v>
          </cell>
          <cell r="P404" t="str">
            <v/>
          </cell>
          <cell r="Q404" t="str">
            <v/>
          </cell>
          <cell r="S404">
            <v>0.06870199572065505</v>
          </cell>
          <cell r="T404">
            <v>0.0735720320913329</v>
          </cell>
          <cell r="U404">
            <v>0.0779617024818179</v>
          </cell>
          <cell r="V404">
            <v>0.07998672392815855</v>
          </cell>
          <cell r="W404">
            <v>0.06931079095401456</v>
          </cell>
          <cell r="X404">
            <v>0.07619780564603304</v>
          </cell>
          <cell r="Y404" t="str">
            <v/>
          </cell>
          <cell r="Z404" t="str">
            <v/>
          </cell>
          <cell r="AF404">
            <v>0.07668070559274076</v>
          </cell>
          <cell r="AG404">
            <v>0.07586211043283285</v>
          </cell>
          <cell r="AH404">
            <v>0.07930526097612907</v>
          </cell>
          <cell r="AI404">
            <v>0.084965810691319</v>
          </cell>
        </row>
        <row r="405">
          <cell r="C405">
            <v>1202</v>
          </cell>
          <cell r="I405" t="str">
            <v>Americas (USD)</v>
          </cell>
          <cell r="J405">
            <v>0.06844928287293243</v>
          </cell>
          <cell r="K405">
            <v>0.0800833308574278</v>
          </cell>
          <cell r="L405">
            <v>0.08182819654899037</v>
          </cell>
          <cell r="M405">
            <v>0.08367698597744032</v>
          </cell>
          <cell r="N405">
            <v>0.07130522912860601</v>
          </cell>
          <cell r="O405">
            <v>0.08164260933202357</v>
          </cell>
          <cell r="P405" t="str">
            <v/>
          </cell>
          <cell r="Q405" t="str">
            <v/>
          </cell>
          <cell r="S405">
            <v>0.06844928287293243</v>
          </cell>
          <cell r="T405">
            <v>0.07429679028209671</v>
          </cell>
          <cell r="U405">
            <v>0.07726436055414497</v>
          </cell>
          <cell r="V405">
            <v>0.07855256076523558</v>
          </cell>
          <cell r="W405">
            <v>0.07030522912860601</v>
          </cell>
          <cell r="X405">
            <v>0.07638676742809254</v>
          </cell>
          <cell r="Y405" t="str">
            <v/>
          </cell>
          <cell r="Z405" t="str">
            <v/>
          </cell>
          <cell r="AF405">
            <v>0.07613782229607313</v>
          </cell>
          <cell r="AG405">
            <v>0.07585837769758355</v>
          </cell>
          <cell r="AH405">
            <v>0.07930526097614408</v>
          </cell>
          <cell r="AI405">
            <v>0.08496581069134396</v>
          </cell>
        </row>
        <row r="406">
          <cell r="C406">
            <v>1203</v>
          </cell>
          <cell r="I406" t="str">
            <v>The Netherlands</v>
          </cell>
          <cell r="J406">
            <v>0.06854585255871541</v>
          </cell>
          <cell r="K406">
            <v>0.06293700527752907</v>
          </cell>
          <cell r="L406">
            <v>0.07301913132764172</v>
          </cell>
          <cell r="M406">
            <v>0.07192776389793532</v>
          </cell>
          <cell r="N406">
            <v>0.06571819695416727</v>
          </cell>
          <cell r="O406">
            <v>0.05951425511281449</v>
          </cell>
          <cell r="P406" t="str">
            <v/>
          </cell>
          <cell r="Q406" t="str">
            <v/>
          </cell>
          <cell r="S406">
            <v>0.06854585255871541</v>
          </cell>
          <cell r="T406">
            <v>0.06592533391957081</v>
          </cell>
          <cell r="U406">
            <v>0.06808348905260632</v>
          </cell>
          <cell r="V406">
            <v>0.06834891035294359</v>
          </cell>
          <cell r="W406">
            <v>0.06571819695416727</v>
          </cell>
          <cell r="X406">
            <v>0.06357428717232953</v>
          </cell>
          <cell r="Y406" t="str">
            <v/>
          </cell>
          <cell r="Z406" t="str">
            <v/>
          </cell>
          <cell r="AF406">
            <v>0.06671600078532887</v>
          </cell>
          <cell r="AG406">
            <v>0.0702452117969034</v>
          </cell>
          <cell r="AH406">
            <v>0.08212125474750316</v>
          </cell>
          <cell r="AI406">
            <v>0.08283464566929134</v>
          </cell>
        </row>
        <row r="407">
          <cell r="C407">
            <v>1204</v>
          </cell>
          <cell r="I407" t="str">
            <v>United Kingdom</v>
          </cell>
          <cell r="J407">
            <v>0.0639276021753631</v>
          </cell>
          <cell r="K407">
            <v>0.030219727826762407</v>
          </cell>
          <cell r="L407">
            <v>0.0528869649029739</v>
          </cell>
          <cell r="M407">
            <v>0.03264881205606235</v>
          </cell>
          <cell r="N407">
            <v>0.02642249172760719</v>
          </cell>
          <cell r="O407">
            <v>0.03706173128936556</v>
          </cell>
          <cell r="P407" t="str">
            <v/>
          </cell>
          <cell r="Q407" t="str">
            <v/>
          </cell>
          <cell r="S407">
            <v>0.0639276021753631</v>
          </cell>
          <cell r="T407">
            <v>0.0467691939814473</v>
          </cell>
          <cell r="U407">
            <v>0.048147303383515465</v>
          </cell>
          <cell r="V407">
            <v>0.04442861889876352</v>
          </cell>
          <cell r="W407">
            <v>0.02642249172760719</v>
          </cell>
          <cell r="X407">
            <v>0.03171162965116655</v>
          </cell>
          <cell r="Y407" t="str">
            <v/>
          </cell>
          <cell r="Z407" t="str">
            <v/>
          </cell>
          <cell r="AF407">
            <v>0.058209663025627995</v>
          </cell>
          <cell r="AG407">
            <v>0.041002975143604584</v>
          </cell>
          <cell r="AH407">
            <v>0.0479443663967673</v>
          </cell>
          <cell r="AI407">
            <v>0.06908119966724359</v>
          </cell>
        </row>
        <row r="408">
          <cell r="C408">
            <v>1205</v>
          </cell>
          <cell r="I408" t="str">
            <v>United Kingdom (GBP)</v>
          </cell>
          <cell r="J408">
            <v>0.0636012764710395</v>
          </cell>
          <cell r="K408">
            <v>0.030736468312521494</v>
          </cell>
          <cell r="L408">
            <v>0.0498427533359926</v>
          </cell>
          <cell r="M408">
            <v>0.03178702609619968</v>
          </cell>
          <cell r="N408">
            <v>0.02714347098818643</v>
          </cell>
          <cell r="O408">
            <v>0.03778451259487892</v>
          </cell>
          <cell r="P408" t="str">
            <v/>
          </cell>
          <cell r="Q408" t="str">
            <v/>
          </cell>
          <cell r="S408">
            <v>0.0636012764710395</v>
          </cell>
          <cell r="T408">
            <v>0.04702104874204795</v>
          </cell>
          <cell r="U408">
            <v>0.047761680807688105</v>
          </cell>
          <cell r="V408">
            <v>0.04375585424332879</v>
          </cell>
          <cell r="W408">
            <v>0.02714347098818643</v>
          </cell>
          <cell r="X408">
            <v>0.032340895484392104</v>
          </cell>
          <cell r="Y408" t="str">
            <v/>
          </cell>
          <cell r="Z408" t="str">
            <v/>
          </cell>
          <cell r="AF408">
            <v>0.059573359235405327</v>
          </cell>
          <cell r="AG408">
            <v>0.040506867131895746</v>
          </cell>
          <cell r="AH408">
            <v>0.0479443663967673</v>
          </cell>
          <cell r="AI408">
            <v>0.06908119966724359</v>
          </cell>
        </row>
        <row r="409">
          <cell r="C409">
            <v>1206</v>
          </cell>
          <cell r="I409" t="str">
            <v>Central Eastern Europe</v>
          </cell>
          <cell r="J409">
            <v>0.1321042213831492</v>
          </cell>
          <cell r="K409">
            <v>0.12760495868105137</v>
          </cell>
          <cell r="L409">
            <v>0.09685502756982325</v>
          </cell>
          <cell r="M409">
            <v>0.13754400238352274</v>
          </cell>
          <cell r="N409">
            <v>0.08809875170266873</v>
          </cell>
          <cell r="O409">
            <v>0.046810494556040735</v>
          </cell>
          <cell r="P409" t="str">
            <v/>
          </cell>
          <cell r="Q409" t="str">
            <v/>
          </cell>
          <cell r="S409">
            <v>0.1321042213831492</v>
          </cell>
          <cell r="T409">
            <v>0.1293361996654678</v>
          </cell>
          <cell r="U409">
            <v>0.11696107870051438</v>
          </cell>
          <cell r="V409">
            <v>0.12239823281251941</v>
          </cell>
          <cell r="W409">
            <v>0.08809875170266873</v>
          </cell>
          <cell r="X409">
            <v>0.06762224554865676</v>
          </cell>
          <cell r="Y409" t="str">
            <v/>
          </cell>
          <cell r="Z409" t="str">
            <v/>
          </cell>
          <cell r="AF409">
            <v>0.07110277178958711</v>
          </cell>
          <cell r="AG409">
            <v>0.0991952329674372</v>
          </cell>
          <cell r="AH409">
            <v>0.10972417065526265</v>
          </cell>
          <cell r="AI409">
            <v>0.12486367278059854</v>
          </cell>
        </row>
        <row r="410">
          <cell r="C410">
            <v>1207</v>
          </cell>
          <cell r="I410" t="str">
            <v>Asia</v>
          </cell>
          <cell r="J410">
            <v>0.041305578509254676</v>
          </cell>
          <cell r="K410">
            <v>-0.010739642324301996</v>
          </cell>
          <cell r="L410">
            <v>0.06280992652992169</v>
          </cell>
          <cell r="M410">
            <v>-0.12285168017115504</v>
          </cell>
          <cell r="N410">
            <v>0.028377179637997494</v>
          </cell>
          <cell r="O410">
            <v>0.059291449650946314</v>
          </cell>
          <cell r="P410" t="str">
            <v/>
          </cell>
          <cell r="Q410" t="str">
            <v/>
          </cell>
          <cell r="S410">
            <v>0.041305578509254676</v>
          </cell>
          <cell r="T410">
            <v>0.015020467197280061</v>
          </cell>
          <cell r="U410">
            <v>0.026742031836058094</v>
          </cell>
          <cell r="V410">
            <v>-0.010043575371732371</v>
          </cell>
          <cell r="W410">
            <v>0.028377179637997494</v>
          </cell>
          <cell r="X410">
            <v>0.043275775313432435</v>
          </cell>
          <cell r="Y410" t="str">
            <v/>
          </cell>
          <cell r="Z410" t="str">
            <v/>
          </cell>
          <cell r="AF410">
            <v>-0.008237425827272157</v>
          </cell>
          <cell r="AG410">
            <v>-0.03408887770203874</v>
          </cell>
          <cell r="AH410">
            <v>-0.026379883609445424</v>
          </cell>
          <cell r="AI410">
            <v>0.003582520169288173</v>
          </cell>
        </row>
        <row r="411">
          <cell r="C411">
            <v>1208</v>
          </cell>
          <cell r="I411" t="str">
            <v>Asia (USD)</v>
          </cell>
          <cell r="J411">
            <v>0.041156696606523234</v>
          </cell>
          <cell r="K411">
            <v>-0.011286530965500767</v>
          </cell>
          <cell r="L411">
            <v>0.050393441710633646</v>
          </cell>
          <cell r="M411">
            <v>-0.12040204147600078</v>
          </cell>
          <cell r="N411">
            <v>0.027245969358489712</v>
          </cell>
          <cell r="O411">
            <v>0.05930142145170744</v>
          </cell>
          <cell r="P411" t="str">
            <v/>
          </cell>
          <cell r="Q411" t="str">
            <v/>
          </cell>
          <cell r="S411">
            <v>0.041156696606523234</v>
          </cell>
          <cell r="T411">
            <v>0.015167418917263085</v>
          </cell>
          <cell r="U411">
            <v>0.02651204344891928</v>
          </cell>
          <cell r="V411">
            <v>-0.009862938534832803</v>
          </cell>
          <cell r="W411">
            <v>0.027245969358489712</v>
          </cell>
          <cell r="X411">
            <v>0.043390979674689766</v>
          </cell>
          <cell r="Y411" t="str">
            <v/>
          </cell>
          <cell r="Z411" t="str">
            <v/>
          </cell>
          <cell r="AF411">
            <v>-0.008182986739761543</v>
          </cell>
          <cell r="AG411">
            <v>-0.03095118154786541</v>
          </cell>
          <cell r="AH411">
            <v>-0.02408551224549616</v>
          </cell>
          <cell r="AI411">
            <v>0.0035825201528508228</v>
          </cell>
        </row>
        <row r="412">
          <cell r="C412">
            <v>1209</v>
          </cell>
          <cell r="I412" t="str">
            <v>Spain and France</v>
          </cell>
          <cell r="J412">
            <v>0.05187945919170851</v>
          </cell>
          <cell r="K412">
            <v>0.03833149322455986</v>
          </cell>
          <cell r="L412">
            <v>0.03663825901006743</v>
          </cell>
          <cell r="M412">
            <v>0.02377983819582822</v>
          </cell>
          <cell r="N412">
            <v>0.027732191233827228</v>
          </cell>
          <cell r="O412">
            <v>0.023069687963327416</v>
          </cell>
          <cell r="P412" t="str">
            <v/>
          </cell>
          <cell r="Q412" t="str">
            <v/>
          </cell>
          <cell r="S412">
            <v>0.05187945919170851</v>
          </cell>
          <cell r="T412">
            <v>0.04395230155459772</v>
          </cell>
          <cell r="U412">
            <v>0.041642384460165556</v>
          </cell>
          <cell r="V412">
            <v>0.03841838226420062</v>
          </cell>
          <cell r="W412">
            <v>0.027732191233827228</v>
          </cell>
          <cell r="X412">
            <v>0.025928298909454087</v>
          </cell>
          <cell r="Y412" t="str">
            <v/>
          </cell>
          <cell r="Z412" t="str">
            <v/>
          </cell>
          <cell r="AF412">
            <v>0.024571842472400626</v>
          </cell>
          <cell r="AG412">
            <v>0.01932428389736679</v>
          </cell>
          <cell r="AH412">
            <v>0.03406400632039021</v>
          </cell>
          <cell r="AI412">
            <v>0.051874680015100504</v>
          </cell>
        </row>
        <row r="413">
          <cell r="C413">
            <v>1210</v>
          </cell>
          <cell r="I413" t="str">
            <v>Variable Annuities Europe</v>
          </cell>
          <cell r="J413">
            <v>0.03213534708451404</v>
          </cell>
          <cell r="K413">
            <v>-0.028729674156466753</v>
          </cell>
          <cell r="L413">
            <v>0.004678150086863709</v>
          </cell>
          <cell r="M413">
            <v>4.53835047978874E-05</v>
          </cell>
          <cell r="N413">
            <v>0.023490758643068644</v>
          </cell>
          <cell r="O413">
            <v>0.03402524444831917</v>
          </cell>
          <cell r="P413" t="str">
            <v/>
          </cell>
          <cell r="Q413" t="str">
            <v/>
          </cell>
          <cell r="S413">
            <v>0.03213534708451404</v>
          </cell>
          <cell r="T413">
            <v>0.0009966035293511196</v>
          </cell>
          <cell r="U413">
            <v>0.002217957889079396</v>
          </cell>
          <cell r="V413">
            <v>0.0016735167394220979</v>
          </cell>
          <cell r="W413">
            <v>0.023490758643068644</v>
          </cell>
          <cell r="X413">
            <v>0.028846127649836125</v>
          </cell>
          <cell r="Y413" t="str">
            <v/>
          </cell>
          <cell r="Z413" t="str">
            <v/>
          </cell>
          <cell r="AF413">
            <v>0.018330956352179975</v>
          </cell>
          <cell r="AG413">
            <v>0.03685009418262285</v>
          </cell>
          <cell r="AH413">
            <v>0.09005380006291536</v>
          </cell>
          <cell r="AI413">
            <v>0.1405989001392739</v>
          </cell>
        </row>
        <row r="414">
          <cell r="C414">
            <v>1211</v>
          </cell>
          <cell r="I414" t="str">
            <v>Aegon Asset Management</v>
          </cell>
          <cell r="J414">
            <v>0.3881581556420425</v>
          </cell>
          <cell r="K414">
            <v>0.29588320980381644</v>
          </cell>
          <cell r="L414">
            <v>0.2706792183828629</v>
          </cell>
          <cell r="M414">
            <v>0.3791225024680972</v>
          </cell>
          <cell r="N414">
            <v>0.22993931426443853</v>
          </cell>
          <cell r="O414">
            <v>0.3048376608176921</v>
          </cell>
          <cell r="P414" t="str">
            <v/>
          </cell>
          <cell r="Q414" t="str">
            <v/>
          </cell>
          <cell r="S414">
            <v>0.3881581556420425</v>
          </cell>
          <cell r="T414">
            <v>0.3249231980911124</v>
          </cell>
          <cell r="U414">
            <v>0.3053184700221442</v>
          </cell>
          <cell r="V414">
            <v>0.33164831748461404</v>
          </cell>
          <cell r="W414">
            <v>0.22993931426443853</v>
          </cell>
          <cell r="X414">
            <v>0.2636661914010574</v>
          </cell>
          <cell r="Y414" t="str">
            <v/>
          </cell>
          <cell r="Z414" t="str">
            <v/>
          </cell>
          <cell r="AF414">
            <v>0.2714673023167949</v>
          </cell>
          <cell r="AG414">
            <v>0.2177238723886365</v>
          </cell>
          <cell r="AH414">
            <v>0.22839553618710193</v>
          </cell>
          <cell r="AI414">
            <v>0.24278209356044447</v>
          </cell>
        </row>
        <row r="415">
          <cell r="C415">
            <v>1212</v>
          </cell>
          <cell r="I415" t="str">
            <v>New markets</v>
          </cell>
          <cell r="J415">
            <v>0.08834224970758625</v>
          </cell>
          <cell r="K415">
            <v>0.06415727218252072</v>
          </cell>
          <cell r="L415">
            <v>0.06792245329851701</v>
          </cell>
          <cell r="M415">
            <v>0.05422183061896876</v>
          </cell>
          <cell r="N415">
            <v>0.05718913868828203</v>
          </cell>
          <cell r="O415">
            <v>0.05839182595272077</v>
          </cell>
          <cell r="P415" t="str">
            <v/>
          </cell>
          <cell r="Q415" t="str">
            <v/>
          </cell>
          <cell r="S415">
            <v>0.08834224970758625</v>
          </cell>
          <cell r="T415">
            <v>0.0754240014796816</v>
          </cell>
          <cell r="U415">
            <v>0.07270433434635838</v>
          </cell>
          <cell r="V415">
            <v>0.06947264181746349</v>
          </cell>
          <cell r="W415">
            <v>0.05718913868828203</v>
          </cell>
          <cell r="X415">
            <v>0.05834073619209707</v>
          </cell>
          <cell r="Y415" t="str">
            <v/>
          </cell>
          <cell r="Z415" t="str">
            <v/>
          </cell>
          <cell r="AF415">
            <v>0.05180430249799357</v>
          </cell>
          <cell r="AG415">
            <v>0.05081510184737318</v>
          </cell>
          <cell r="AH415">
            <v>0.07127246763988299</v>
          </cell>
          <cell r="AI415">
            <v>0.09357023216246674</v>
          </cell>
        </row>
        <row r="416">
          <cell r="C416">
            <v>1213</v>
          </cell>
          <cell r="H416" t="str">
            <v>QTD: F*4/S YTD: F*(x/4)/S FY: F/S</v>
          </cell>
          <cell r="I416" t="str">
            <v>Return on Capital excl. reval. reserve and Run-off businesses</v>
          </cell>
          <cell r="J416">
            <v>0.07041829786584278</v>
          </cell>
          <cell r="K416">
            <v>0.06846331348204665</v>
          </cell>
          <cell r="L416">
            <v>0.07595874167559659</v>
          </cell>
          <cell r="M416">
            <v>0.07132603371853853</v>
          </cell>
          <cell r="N416">
            <v>0.06127442006380714</v>
          </cell>
          <cell r="O416">
            <v>0.06881051266301784</v>
          </cell>
          <cell r="P416" t="str">
            <v/>
          </cell>
          <cell r="Q416" t="str">
            <v/>
          </cell>
          <cell r="S416">
            <v>0.07041829786584278</v>
          </cell>
          <cell r="T416">
            <v>0.06882700468865373</v>
          </cell>
          <cell r="U416">
            <v>0.07143489150835172</v>
          </cell>
          <cell r="V416">
            <v>0.07170155156183747</v>
          </cell>
          <cell r="W416">
            <v>0.06127442006380714</v>
          </cell>
          <cell r="X416">
            <v>0.0655605979379612</v>
          </cell>
          <cell r="Y416" t="str">
            <v/>
          </cell>
          <cell r="Z416" t="str">
            <v/>
          </cell>
          <cell r="AF416">
            <v>0.06945647826049861</v>
          </cell>
          <cell r="AG416">
            <v>0.0673551937939506</v>
          </cell>
          <cell r="AH416">
            <v>0.07460710934187911</v>
          </cell>
          <cell r="AI416">
            <v>0.08352130148207099</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4">
        <row r="46">
          <cell r="I46" t="str">
            <v>Return on Equity</v>
          </cell>
        </row>
        <row r="48">
          <cell r="C48">
            <v>1</v>
          </cell>
          <cell r="D48" t="str">
            <v>NETUNDER</v>
          </cell>
          <cell r="E48" t="str">
            <v>C_AEGON</v>
          </cell>
          <cell r="F48" t="str">
            <v>C511M</v>
          </cell>
          <cell r="G48" t="str">
            <v>TOT_ACT</v>
          </cell>
          <cell r="H48" t="str">
            <v>A</v>
          </cell>
          <cell r="I48" t="str">
            <v>Net underlying earnings</v>
          </cell>
          <cell r="J48">
            <v>337380.2233563</v>
          </cell>
          <cell r="K48">
            <v>347330.5883466</v>
          </cell>
          <cell r="L48">
            <v>383081.0897203</v>
          </cell>
          <cell r="M48">
            <v>356652.5081096</v>
          </cell>
          <cell r="N48">
            <v>323245.212098</v>
          </cell>
          <cell r="O48">
            <v>-323245.212098</v>
          </cell>
          <cell r="S48">
            <v>337380.2233563</v>
          </cell>
          <cell r="T48">
            <v>683710.8117029</v>
          </cell>
          <cell r="U48">
            <v>1066791.9014232</v>
          </cell>
          <cell r="V48">
            <v>1424444.4095328</v>
          </cell>
          <cell r="W48">
            <v>323245.212098</v>
          </cell>
          <cell r="AB48">
            <v>0</v>
          </cell>
          <cell r="AC48">
            <v>0</v>
          </cell>
          <cell r="AD48">
            <v>1424444.4095328</v>
          </cell>
          <cell r="AF48">
            <v>1488652.8424453</v>
          </cell>
          <cell r="AG48">
            <v>1427156.6087415</v>
          </cell>
          <cell r="AH48">
            <v>1603551.3490292</v>
          </cell>
          <cell r="AI48">
            <v>1861653.1016679</v>
          </cell>
        </row>
        <row r="50">
          <cell r="I50" t="str">
            <v>Cost of leverage after tax:</v>
          </cell>
        </row>
        <row r="51">
          <cell r="D51" t="str">
            <v>SHEQUITY</v>
          </cell>
          <cell r="E51" t="str">
            <v>C_AEGON</v>
          </cell>
          <cell r="F51" t="str">
            <v>C511M</v>
          </cell>
          <cell r="G51" t="str">
            <v>M261</v>
          </cell>
          <cell r="I51" t="str">
            <v>Preferred dividend paid</v>
          </cell>
          <cell r="K51">
            <v>-58911.539</v>
          </cell>
          <cell r="L51">
            <v>-58911.539</v>
          </cell>
          <cell r="M51">
            <v>-58911.539</v>
          </cell>
          <cell r="S51" t="str">
            <v/>
          </cell>
          <cell r="T51" t="str">
            <v/>
          </cell>
          <cell r="U51" t="str">
            <v/>
          </cell>
          <cell r="V51" t="str">
            <v/>
          </cell>
          <cell r="W51" t="str">
            <v/>
          </cell>
          <cell r="X51" t="str">
            <v/>
          </cell>
          <cell r="Y51" t="str">
            <v/>
          </cell>
          <cell r="Z51" t="str">
            <v/>
          </cell>
          <cell r="AB51">
            <v>0</v>
          </cell>
          <cell r="AC51">
            <v>0</v>
          </cell>
          <cell r="AD51">
            <v>-58911.539</v>
          </cell>
          <cell r="AF51">
            <v>-85755</v>
          </cell>
          <cell r="AG51">
            <v>-85755</v>
          </cell>
        </row>
        <row r="52">
          <cell r="I52" t="str">
            <v>Preferred dividend paid</v>
          </cell>
          <cell r="J52">
            <v>-14727.88475</v>
          </cell>
          <cell r="K52">
            <v>-14727.88475</v>
          </cell>
          <cell r="L52">
            <v>-14727.88475</v>
          </cell>
          <cell r="M52">
            <v>-14727.88475</v>
          </cell>
          <cell r="N52">
            <v>-21438.75</v>
          </cell>
          <cell r="O52">
            <v>0</v>
          </cell>
          <cell r="P52">
            <v>0</v>
          </cell>
          <cell r="Q52">
            <v>0</v>
          </cell>
          <cell r="S52">
            <v>-14727.88475</v>
          </cell>
          <cell r="T52">
            <v>-29455.7695</v>
          </cell>
          <cell r="U52">
            <v>-44183.65425</v>
          </cell>
          <cell r="V52">
            <v>-58911.539</v>
          </cell>
          <cell r="W52">
            <v>-21438.75</v>
          </cell>
          <cell r="X52">
            <v>-21438.75</v>
          </cell>
          <cell r="Y52">
            <v>-21438.75</v>
          </cell>
          <cell r="Z52">
            <v>-21438.75</v>
          </cell>
          <cell r="AB52">
            <v>0</v>
          </cell>
          <cell r="AC52">
            <v>0</v>
          </cell>
          <cell r="AD52">
            <v>-58911.539</v>
          </cell>
          <cell r="AE52">
            <v>0</v>
          </cell>
          <cell r="AF52">
            <v>-85755</v>
          </cell>
          <cell r="AG52">
            <v>-85755</v>
          </cell>
          <cell r="AH52">
            <v>0</v>
          </cell>
          <cell r="AI52">
            <v>0</v>
          </cell>
        </row>
        <row r="53">
          <cell r="D53" t="str">
            <v>SHEQUITY</v>
          </cell>
          <cell r="E53" t="str">
            <v>C_AEGON</v>
          </cell>
          <cell r="F53" t="str">
            <v>C511M</v>
          </cell>
          <cell r="G53" t="str">
            <v>M270</v>
          </cell>
          <cell r="I53" t="str">
            <v>Interest charge from perpetual capital securities</v>
          </cell>
          <cell r="J53">
            <v>-62973.154</v>
          </cell>
          <cell r="K53">
            <v>-117077.695</v>
          </cell>
          <cell r="L53">
            <v>-173306.564</v>
          </cell>
          <cell r="M53">
            <v>-229748.422</v>
          </cell>
          <cell r="N53">
            <v>-56787.242</v>
          </cell>
          <cell r="S53" t="str">
            <v/>
          </cell>
          <cell r="T53" t="str">
            <v/>
          </cell>
          <cell r="U53" t="str">
            <v/>
          </cell>
          <cell r="V53" t="str">
            <v/>
          </cell>
          <cell r="W53" t="str">
            <v/>
          </cell>
          <cell r="X53" t="str">
            <v/>
          </cell>
          <cell r="Y53" t="str">
            <v/>
          </cell>
          <cell r="Z53" t="str">
            <v/>
          </cell>
          <cell r="AB53">
            <v>0</v>
          </cell>
          <cell r="AC53">
            <v>0</v>
          </cell>
          <cell r="AD53">
            <v>-229748.422</v>
          </cell>
          <cell r="AF53">
            <v>-267500.242</v>
          </cell>
          <cell r="AG53">
            <v>-275800</v>
          </cell>
          <cell r="AH53">
            <v>-282900</v>
          </cell>
          <cell r="AI53">
            <v>-289500</v>
          </cell>
        </row>
        <row r="54">
          <cell r="I54" t="str">
            <v>Interest charge from perpetual capital securities</v>
          </cell>
          <cell r="J54">
            <v>-62973.154</v>
          </cell>
          <cell r="K54">
            <v>-54104.541000000005</v>
          </cell>
          <cell r="L54">
            <v>-56228.869</v>
          </cell>
          <cell r="M54">
            <v>-56441.857999999986</v>
          </cell>
          <cell r="N54">
            <v>-56787.242</v>
          </cell>
          <cell r="O54">
            <v>56787.242</v>
          </cell>
          <cell r="P54">
            <v>0</v>
          </cell>
          <cell r="Q54">
            <v>0</v>
          </cell>
          <cell r="S54">
            <v>-62973.154</v>
          </cell>
          <cell r="T54">
            <v>-117077.695</v>
          </cell>
          <cell r="U54">
            <v>-173306.564</v>
          </cell>
          <cell r="V54">
            <v>-229748.422</v>
          </cell>
          <cell r="W54">
            <v>-56787.242</v>
          </cell>
          <cell r="X54">
            <v>0</v>
          </cell>
          <cell r="Y54">
            <v>0</v>
          </cell>
          <cell r="Z54">
            <v>0</v>
          </cell>
          <cell r="AB54">
            <v>0</v>
          </cell>
          <cell r="AC54">
            <v>0</v>
          </cell>
          <cell r="AD54">
            <v>-229748.422</v>
          </cell>
          <cell r="AE54">
            <v>0</v>
          </cell>
          <cell r="AF54">
            <v>-267500.242</v>
          </cell>
          <cell r="AG54">
            <v>-275800</v>
          </cell>
          <cell r="AH54">
            <v>-282900</v>
          </cell>
          <cell r="AI54">
            <v>-289500</v>
          </cell>
        </row>
        <row r="55">
          <cell r="D55" t="str">
            <v>SHEQUITY</v>
          </cell>
          <cell r="E55" t="str">
            <v>C_AEGON</v>
          </cell>
          <cell r="F55" t="str">
            <v>C511M</v>
          </cell>
          <cell r="G55" t="str">
            <v>M271</v>
          </cell>
          <cell r="I55" t="str">
            <v>Interest charge from Non-Cumulative Subordinated N</v>
          </cell>
          <cell r="K55">
            <v>-13696.626</v>
          </cell>
          <cell r="L55">
            <v>-22189.608</v>
          </cell>
          <cell r="M55">
            <v>-30387.616</v>
          </cell>
          <cell r="N55">
            <v>-7973.605</v>
          </cell>
          <cell r="S55" t="str">
            <v/>
          </cell>
          <cell r="T55" t="str">
            <v/>
          </cell>
          <cell r="U55" t="str">
            <v/>
          </cell>
          <cell r="V55" t="str">
            <v/>
          </cell>
          <cell r="W55" t="str">
            <v/>
          </cell>
          <cell r="X55" t="str">
            <v/>
          </cell>
          <cell r="Y55" t="str">
            <v/>
          </cell>
          <cell r="Z55" t="str">
            <v/>
          </cell>
          <cell r="AB55">
            <v>0</v>
          </cell>
          <cell r="AC55">
            <v>0</v>
          </cell>
          <cell r="AD55">
            <v>-30387.616</v>
          </cell>
          <cell r="AF55">
            <v>0.395000000000437</v>
          </cell>
        </row>
        <row r="56">
          <cell r="I56" t="str">
            <v>Interest charge from Non-Cumulative Subordinated N</v>
          </cell>
          <cell r="J56">
            <v>0</v>
          </cell>
          <cell r="K56">
            <v>-13696.626</v>
          </cell>
          <cell r="L56">
            <v>-8492.982</v>
          </cell>
          <cell r="M56">
            <v>-8198.008000000002</v>
          </cell>
          <cell r="N56">
            <v>-7973.605</v>
          </cell>
          <cell r="O56">
            <v>7973.605</v>
          </cell>
          <cell r="P56">
            <v>0</v>
          </cell>
          <cell r="Q56">
            <v>0</v>
          </cell>
          <cell r="S56">
            <v>0</v>
          </cell>
          <cell r="T56">
            <v>-13696.626</v>
          </cell>
          <cell r="U56">
            <v>-22189.608</v>
          </cell>
          <cell r="V56">
            <v>-30387.616</v>
          </cell>
          <cell r="W56">
            <v>-7973.605</v>
          </cell>
          <cell r="X56">
            <v>0</v>
          </cell>
          <cell r="Y56">
            <v>0</v>
          </cell>
          <cell r="Z56">
            <v>0</v>
          </cell>
          <cell r="AB56">
            <v>0</v>
          </cell>
          <cell r="AC56">
            <v>0</v>
          </cell>
          <cell r="AD56">
            <v>-30387.616</v>
          </cell>
          <cell r="AE56">
            <v>0</v>
          </cell>
          <cell r="AF56">
            <v>0.395000000000437</v>
          </cell>
          <cell r="AG56">
            <v>0</v>
          </cell>
          <cell r="AH56">
            <v>0</v>
          </cell>
          <cell r="AI56">
            <v>0</v>
          </cell>
        </row>
        <row r="57">
          <cell r="D57" t="str">
            <v>SHEQUITY</v>
          </cell>
          <cell r="E57" t="str">
            <v>C_AEGON</v>
          </cell>
          <cell r="F57" t="str">
            <v>C511M</v>
          </cell>
          <cell r="G57" t="str">
            <v>M268</v>
          </cell>
          <cell r="I57" t="str">
            <v>Interest and penalties on CCS</v>
          </cell>
          <cell r="S57" t="str">
            <v/>
          </cell>
          <cell r="T57" t="str">
            <v/>
          </cell>
          <cell r="U57" t="str">
            <v/>
          </cell>
          <cell r="V57" t="str">
            <v/>
          </cell>
          <cell r="W57" t="str">
            <v/>
          </cell>
          <cell r="X57" t="str">
            <v/>
          </cell>
          <cell r="Y57" t="str">
            <v/>
          </cell>
          <cell r="Z57" t="str">
            <v/>
          </cell>
          <cell r="AB57">
            <v>0</v>
          </cell>
          <cell r="AC57">
            <v>0</v>
          </cell>
          <cell r="AD57">
            <v>0</v>
          </cell>
        </row>
        <row r="58">
          <cell r="I58" t="str">
            <v>Interest and penalties on CCS</v>
          </cell>
          <cell r="J58">
            <v>0</v>
          </cell>
          <cell r="K58">
            <v>0</v>
          </cell>
          <cell r="L58">
            <v>0</v>
          </cell>
          <cell r="M58">
            <v>0</v>
          </cell>
          <cell r="N58">
            <v>0</v>
          </cell>
          <cell r="O58">
            <v>0</v>
          </cell>
          <cell r="P58">
            <v>0</v>
          </cell>
          <cell r="Q58">
            <v>0</v>
          </cell>
          <cell r="S58">
            <v>0</v>
          </cell>
          <cell r="T58">
            <v>0</v>
          </cell>
          <cell r="U58">
            <v>0</v>
          </cell>
          <cell r="V58">
            <v>0</v>
          </cell>
          <cell r="W58">
            <v>0</v>
          </cell>
          <cell r="X58">
            <v>0</v>
          </cell>
          <cell r="Y58">
            <v>0</v>
          </cell>
          <cell r="Z58">
            <v>0</v>
          </cell>
          <cell r="AB58">
            <v>0</v>
          </cell>
          <cell r="AC58">
            <v>0</v>
          </cell>
          <cell r="AD58">
            <v>0</v>
          </cell>
          <cell r="AE58">
            <v>0</v>
          </cell>
          <cell r="AF58">
            <v>0</v>
          </cell>
          <cell r="AG58">
            <v>0</v>
          </cell>
          <cell r="AH58">
            <v>0</v>
          </cell>
          <cell r="AI58">
            <v>0</v>
          </cell>
        </row>
        <row r="59">
          <cell r="D59" t="str">
            <v>SHEQUITY</v>
          </cell>
          <cell r="E59" t="str">
            <v>C_AEGON</v>
          </cell>
          <cell r="F59" t="str">
            <v>C511M</v>
          </cell>
          <cell r="G59" t="str">
            <v>M335</v>
          </cell>
          <cell r="I59" t="str">
            <v>Income tax on interest charges perpetuals</v>
          </cell>
          <cell r="J59">
            <v>15743.288</v>
          </cell>
          <cell r="K59">
            <v>29269.092</v>
          </cell>
          <cell r="L59">
            <v>43326.641</v>
          </cell>
          <cell r="M59">
            <v>57437.105</v>
          </cell>
          <cell r="N59">
            <v>14196.811</v>
          </cell>
          <cell r="S59" t="str">
            <v/>
          </cell>
          <cell r="T59" t="str">
            <v/>
          </cell>
          <cell r="U59" t="str">
            <v/>
          </cell>
          <cell r="V59" t="str">
            <v/>
          </cell>
          <cell r="W59" t="str">
            <v/>
          </cell>
          <cell r="X59" t="str">
            <v/>
          </cell>
          <cell r="Y59" t="str">
            <v/>
          </cell>
          <cell r="Z59" t="str">
            <v/>
          </cell>
          <cell r="AB59">
            <v>0</v>
          </cell>
          <cell r="AC59">
            <v>0</v>
          </cell>
          <cell r="AD59">
            <v>57437.105</v>
          </cell>
          <cell r="AF59">
            <v>66874.811</v>
          </cell>
          <cell r="AG59">
            <v>68950</v>
          </cell>
          <cell r="AH59">
            <v>70725</v>
          </cell>
          <cell r="AI59">
            <v>72375</v>
          </cell>
        </row>
        <row r="60">
          <cell r="I60" t="str">
            <v>Income tax on interest charges perpetuals</v>
          </cell>
          <cell r="J60">
            <v>15743.288</v>
          </cell>
          <cell r="K60">
            <v>13525.804</v>
          </cell>
          <cell r="L60">
            <v>14057.549000000003</v>
          </cell>
          <cell r="M60">
            <v>14110.463999999996</v>
          </cell>
          <cell r="N60">
            <v>14196.811</v>
          </cell>
          <cell r="O60">
            <v>-14196.811</v>
          </cell>
          <cell r="P60">
            <v>0</v>
          </cell>
          <cell r="Q60">
            <v>0</v>
          </cell>
          <cell r="S60">
            <v>15743.288</v>
          </cell>
          <cell r="T60">
            <v>29269.092</v>
          </cell>
          <cell r="U60">
            <v>43326.641</v>
          </cell>
          <cell r="V60">
            <v>57437.104999999996</v>
          </cell>
          <cell r="W60">
            <v>14196.811</v>
          </cell>
          <cell r="X60">
            <v>0</v>
          </cell>
          <cell r="Y60">
            <v>0</v>
          </cell>
          <cell r="Z60">
            <v>0</v>
          </cell>
          <cell r="AB60">
            <v>0</v>
          </cell>
          <cell r="AC60">
            <v>0</v>
          </cell>
          <cell r="AD60">
            <v>57437.105</v>
          </cell>
          <cell r="AE60">
            <v>0</v>
          </cell>
          <cell r="AF60">
            <v>66874.811</v>
          </cell>
          <cell r="AG60">
            <v>68950</v>
          </cell>
          <cell r="AH60">
            <v>70725</v>
          </cell>
          <cell r="AI60">
            <v>72375</v>
          </cell>
        </row>
        <row r="61">
          <cell r="D61" t="str">
            <v>SHEQUITY</v>
          </cell>
          <cell r="E61" t="str">
            <v>C_AEGON</v>
          </cell>
          <cell r="F61" t="str">
            <v>C511M</v>
          </cell>
          <cell r="G61" t="str">
            <v>M338</v>
          </cell>
          <cell r="I61" t="str">
            <v>Income tax on interest charges Non-Cumulative Subo</v>
          </cell>
          <cell r="K61">
            <v>3424.488</v>
          </cell>
          <cell r="L61">
            <v>5547.402</v>
          </cell>
          <cell r="M61">
            <v>7596.904</v>
          </cell>
          <cell r="N61">
            <v>1993.401</v>
          </cell>
          <cell r="S61" t="str">
            <v/>
          </cell>
          <cell r="T61" t="str">
            <v/>
          </cell>
          <cell r="U61" t="str">
            <v/>
          </cell>
          <cell r="V61" t="str">
            <v/>
          </cell>
          <cell r="W61" t="str">
            <v/>
          </cell>
          <cell r="X61" t="str">
            <v/>
          </cell>
          <cell r="Y61" t="str">
            <v/>
          </cell>
          <cell r="Z61" t="str">
            <v/>
          </cell>
          <cell r="AB61">
            <v>0</v>
          </cell>
          <cell r="AC61">
            <v>0</v>
          </cell>
          <cell r="AD61">
            <v>7596.904</v>
          </cell>
          <cell r="AF61">
            <v>1993.401</v>
          </cell>
        </row>
        <row r="62">
          <cell r="I62" t="str">
            <v>Income tax on interest charges Non-Cumulative Subo</v>
          </cell>
          <cell r="J62">
            <v>0</v>
          </cell>
          <cell r="K62">
            <v>3424.488</v>
          </cell>
          <cell r="L62">
            <v>2122.914</v>
          </cell>
          <cell r="M62">
            <v>2049.502</v>
          </cell>
          <cell r="N62">
            <v>1993.401</v>
          </cell>
          <cell r="O62">
            <v>-1993.401</v>
          </cell>
          <cell r="P62">
            <v>0</v>
          </cell>
          <cell r="Q62">
            <v>0</v>
          </cell>
          <cell r="S62">
            <v>0</v>
          </cell>
          <cell r="T62">
            <v>3424.488</v>
          </cell>
          <cell r="U62">
            <v>5547.402</v>
          </cell>
          <cell r="V62">
            <v>7596.904</v>
          </cell>
          <cell r="W62">
            <v>1993.401</v>
          </cell>
          <cell r="X62">
            <v>0</v>
          </cell>
          <cell r="Y62">
            <v>0</v>
          </cell>
          <cell r="Z62">
            <v>0</v>
          </cell>
          <cell r="AB62">
            <v>0</v>
          </cell>
          <cell r="AC62">
            <v>0</v>
          </cell>
          <cell r="AD62">
            <v>7596.904</v>
          </cell>
          <cell r="AE62">
            <v>0</v>
          </cell>
          <cell r="AF62">
            <v>1993.401</v>
          </cell>
          <cell r="AG62">
            <v>0</v>
          </cell>
          <cell r="AH62">
            <v>0</v>
          </cell>
          <cell r="AI62">
            <v>0</v>
          </cell>
        </row>
        <row r="63">
          <cell r="C63">
            <v>2</v>
          </cell>
          <cell r="H63" t="str">
            <v>B</v>
          </cell>
          <cell r="I63" t="str">
            <v>Cost of leverage after tax</v>
          </cell>
          <cell r="J63">
            <v>-61957.75075000001</v>
          </cell>
          <cell r="K63">
            <v>-65578.75975000001</v>
          </cell>
          <cell r="L63">
            <v>-63269.27275000001</v>
          </cell>
          <cell r="M63">
            <v>-63207.78475</v>
          </cell>
          <cell r="N63">
            <v>-70009.385</v>
          </cell>
          <cell r="O63">
            <v>48570.634999999995</v>
          </cell>
          <cell r="P63">
            <v>0</v>
          </cell>
          <cell r="Q63">
            <v>0</v>
          </cell>
          <cell r="S63">
            <v>-61957.75075000001</v>
          </cell>
          <cell r="T63">
            <v>-127536.51049999999</v>
          </cell>
          <cell r="U63">
            <v>-190805.78325</v>
          </cell>
          <cell r="V63">
            <v>-254013.568</v>
          </cell>
          <cell r="W63">
            <v>-70009.385</v>
          </cell>
          <cell r="X63">
            <v>-21438.75</v>
          </cell>
          <cell r="Y63">
            <v>-21438.75</v>
          </cell>
          <cell r="Z63">
            <v>-21438.75</v>
          </cell>
          <cell r="AB63">
            <v>0</v>
          </cell>
          <cell r="AC63">
            <v>0</v>
          </cell>
          <cell r="AD63">
            <v>-254013.56799999997</v>
          </cell>
          <cell r="AE63">
            <v>0</v>
          </cell>
          <cell r="AF63">
            <v>-284386.635</v>
          </cell>
          <cell r="AG63">
            <v>-292605</v>
          </cell>
          <cell r="AH63">
            <v>-211975</v>
          </cell>
          <cell r="AI63">
            <v>-217125</v>
          </cell>
        </row>
        <row r="65">
          <cell r="C65">
            <v>3</v>
          </cell>
          <cell r="H65" t="str">
            <v>A+B = C</v>
          </cell>
          <cell r="I65" t="str">
            <v>Net underlying earnings after leverage allocation</v>
          </cell>
          <cell r="J65">
            <v>275422.47260629997</v>
          </cell>
          <cell r="K65">
            <v>281751.8285966</v>
          </cell>
          <cell r="L65">
            <v>319811.8169703</v>
          </cell>
          <cell r="M65">
            <v>293444.7233596</v>
          </cell>
          <cell r="N65">
            <v>253235.82709799998</v>
          </cell>
          <cell r="O65">
            <v>-274674.577098</v>
          </cell>
          <cell r="P65">
            <v>0</v>
          </cell>
          <cell r="Q65">
            <v>0</v>
          </cell>
          <cell r="S65">
            <v>275422.47260629997</v>
          </cell>
          <cell r="T65">
            <v>556174.3012029</v>
          </cell>
          <cell r="U65">
            <v>875986.1181732</v>
          </cell>
          <cell r="V65">
            <v>1170430.8415328</v>
          </cell>
          <cell r="W65">
            <v>253235.82709799998</v>
          </cell>
          <cell r="X65">
            <v>-21438.75</v>
          </cell>
          <cell r="Y65">
            <v>-21438.75</v>
          </cell>
          <cell r="Z65">
            <v>-21438.75</v>
          </cell>
          <cell r="AB65">
            <v>0</v>
          </cell>
          <cell r="AC65">
            <v>0</v>
          </cell>
          <cell r="AD65">
            <v>1170430.8415328</v>
          </cell>
          <cell r="AE65">
            <v>0</v>
          </cell>
          <cell r="AF65">
            <v>1204266.2074453</v>
          </cell>
          <cell r="AG65">
            <v>1134491.6087415</v>
          </cell>
          <cell r="AH65">
            <v>1391576.3490292</v>
          </cell>
          <cell r="AI65">
            <v>1644528.1016679</v>
          </cell>
        </row>
        <row r="67">
          <cell r="D67" t="str">
            <v>SHEQUITY</v>
          </cell>
          <cell r="E67" t="str">
            <v>C_AEGON</v>
          </cell>
          <cell r="F67" t="str">
            <v>C511M</v>
          </cell>
          <cell r="G67" t="str">
            <v>TOT_MOVEMENT</v>
          </cell>
          <cell r="I67" t="str">
            <v>Shareholders' equity</v>
          </cell>
          <cell r="J67">
            <v>20167147.3333161</v>
          </cell>
          <cell r="K67">
            <v>21530061.4294038</v>
          </cell>
          <cell r="L67">
            <v>22987998.2438557</v>
          </cell>
          <cell r="M67">
            <v>23487799.7839997</v>
          </cell>
          <cell r="N67">
            <v>23599517.9243601</v>
          </cell>
          <cell r="S67">
            <v>20167147.3333161</v>
          </cell>
          <cell r="T67">
            <v>21530061.4294038</v>
          </cell>
          <cell r="U67">
            <v>22987998.2438557</v>
          </cell>
          <cell r="V67">
            <v>23487799.7839997</v>
          </cell>
          <cell r="W67">
            <v>23599517.9243601</v>
          </cell>
          <cell r="AB67">
            <v>20036089.6575984</v>
          </cell>
          <cell r="AC67">
            <v>24706000</v>
          </cell>
          <cell r="AD67">
            <v>23487799.7839997</v>
          </cell>
          <cell r="AF67">
            <v>23175368.3158965</v>
          </cell>
          <cell r="AG67">
            <v>21252010</v>
          </cell>
          <cell r="AH67">
            <v>20462010</v>
          </cell>
          <cell r="AI67">
            <v>19617010</v>
          </cell>
        </row>
        <row r="68">
          <cell r="D68" t="str">
            <v>A240300</v>
          </cell>
          <cell r="E68" t="str">
            <v>C_AEGON</v>
          </cell>
          <cell r="F68" t="str">
            <v>C511M</v>
          </cell>
          <cell r="G68" t="str">
            <v>TOT_MOVEMENT</v>
          </cell>
          <cell r="I68" t="str">
            <v>Revaluation and hedging reserve</v>
          </cell>
          <cell r="J68">
            <v>3568964.48463078</v>
          </cell>
          <cell r="K68">
            <v>4536386.78212978</v>
          </cell>
          <cell r="L68">
            <v>5888156.40829848</v>
          </cell>
          <cell r="M68">
            <v>6072872.52869898</v>
          </cell>
          <cell r="N68">
            <v>5721295.59254078</v>
          </cell>
          <cell r="S68">
            <v>3568964.48463078</v>
          </cell>
          <cell r="T68">
            <v>4536386.78212978</v>
          </cell>
          <cell r="U68">
            <v>5888156.40829848</v>
          </cell>
          <cell r="V68">
            <v>6072872.52869898</v>
          </cell>
          <cell r="W68">
            <v>5721295.59254078</v>
          </cell>
          <cell r="AB68">
            <v>3463844.07776158</v>
          </cell>
          <cell r="AC68">
            <v>5560953.50546848</v>
          </cell>
          <cell r="AD68">
            <v>6072872.52869898</v>
          </cell>
          <cell r="AF68">
            <v>5083942.46525758</v>
          </cell>
          <cell r="AG68">
            <v>3166371.2158079</v>
          </cell>
          <cell r="AH68">
            <v>1583852.3497285</v>
          </cell>
          <cell r="AI68">
            <v>-548322.0826177</v>
          </cell>
        </row>
        <row r="69">
          <cell r="D69" t="str">
            <v>A240402</v>
          </cell>
          <cell r="E69" t="str">
            <v>C_AEGON</v>
          </cell>
          <cell r="F69" t="str">
            <v>C511M</v>
          </cell>
          <cell r="G69" t="str">
            <v>TOT_MOVEMENT</v>
          </cell>
          <cell r="I69" t="str">
            <v>Equity movements in associates - Revaluation reser</v>
          </cell>
          <cell r="J69">
            <v>-46733.5605568</v>
          </cell>
          <cell r="K69">
            <v>-44054.8638905</v>
          </cell>
          <cell r="L69">
            <v>-41623.0739386</v>
          </cell>
          <cell r="M69">
            <v>-41588.6680925</v>
          </cell>
          <cell r="N69">
            <v>-32189.4617242</v>
          </cell>
          <cell r="S69">
            <v>-46733.5605568</v>
          </cell>
          <cell r="T69">
            <v>-44054.8638905</v>
          </cell>
          <cell r="U69">
            <v>-41623.0739386</v>
          </cell>
          <cell r="V69">
            <v>-41588.6680925</v>
          </cell>
          <cell r="W69">
            <v>-32189.4617242</v>
          </cell>
          <cell r="AB69">
            <v>-63926.3002581</v>
          </cell>
          <cell r="AC69">
            <v>-41625.7237166</v>
          </cell>
          <cell r="AD69">
            <v>-41588.6680925</v>
          </cell>
          <cell r="AF69">
            <v>12477.3162803</v>
          </cell>
          <cell r="AG69" t="str">
            <v/>
          </cell>
          <cell r="AH69" t="str">
            <v/>
          </cell>
          <cell r="AI69" t="str">
            <v/>
          </cell>
        </row>
        <row r="70">
          <cell r="D70" t="str">
            <v>A240502</v>
          </cell>
          <cell r="E70" t="str">
            <v>C_AEGON</v>
          </cell>
          <cell r="F70" t="str">
            <v>C511M</v>
          </cell>
          <cell r="G70" t="str">
            <v>TOT_MOVEMENT</v>
          </cell>
          <cell r="I70" t="str">
            <v>Equity movements in joint ventures - Revaluation r</v>
          </cell>
          <cell r="J70">
            <v>-3387.7688456</v>
          </cell>
          <cell r="K70">
            <v>-26319.6665302</v>
          </cell>
          <cell r="L70">
            <v>-7541.6228959</v>
          </cell>
          <cell r="M70">
            <v>9374.7967426</v>
          </cell>
          <cell r="N70">
            <v>19187.7341898</v>
          </cell>
          <cell r="S70">
            <v>-3387.7688456</v>
          </cell>
          <cell r="T70">
            <v>-26319.6665302</v>
          </cell>
          <cell r="U70">
            <v>-7541.6228959</v>
          </cell>
          <cell r="V70">
            <v>9374.7967426</v>
          </cell>
          <cell r="W70">
            <v>19187.7341898</v>
          </cell>
          <cell r="AD70">
            <v>9374.7967426</v>
          </cell>
          <cell r="AF70">
            <v>29754.6004986</v>
          </cell>
          <cell r="AG70" t="str">
            <v/>
          </cell>
          <cell r="AH70" t="str">
            <v/>
          </cell>
          <cell r="AI70" t="str">
            <v/>
          </cell>
        </row>
        <row r="71">
          <cell r="D71" t="str">
            <v>A240600</v>
          </cell>
          <cell r="E71" t="str">
            <v>C_AEGON</v>
          </cell>
          <cell r="F71" t="str">
            <v>C511M</v>
          </cell>
          <cell r="G71" t="str">
            <v>TOT_MOVEMENT</v>
          </cell>
          <cell r="I71" t="str">
            <v>Remeasurements of defined benefit plans</v>
          </cell>
          <cell r="J71">
            <v>-1012490.910762</v>
          </cell>
          <cell r="K71">
            <v>-1381173.2473831</v>
          </cell>
          <cell r="L71">
            <v>-1443232.0157455</v>
          </cell>
          <cell r="M71">
            <v>-1085501.9631561</v>
          </cell>
          <cell r="N71">
            <v>-1020576.7744608</v>
          </cell>
          <cell r="S71">
            <v>-1012490.910762</v>
          </cell>
          <cell r="T71">
            <v>-1381173.2473831</v>
          </cell>
          <cell r="U71">
            <v>-1443232.0157455</v>
          </cell>
          <cell r="V71">
            <v>-1085501.9631561</v>
          </cell>
          <cell r="W71">
            <v>-1020576.7744608</v>
          </cell>
          <cell r="AB71">
            <v>-979637.655481</v>
          </cell>
          <cell r="AD71">
            <v>-1085501.9631561</v>
          </cell>
          <cell r="AF71">
            <v>-992821.8</v>
          </cell>
          <cell r="AG71">
            <v>-983490</v>
          </cell>
          <cell r="AH71">
            <v>-844576.25</v>
          </cell>
          <cell r="AI71">
            <v>-643853.75</v>
          </cell>
        </row>
        <row r="72">
          <cell r="D72" t="str">
            <v>A200200</v>
          </cell>
          <cell r="E72" t="str">
            <v>C_AEGON</v>
          </cell>
          <cell r="F72" t="str">
            <v>C511M</v>
          </cell>
          <cell r="G72" t="str">
            <v>TOT_MOVEMENT</v>
          </cell>
          <cell r="I72" t="str">
            <v>Share capital - preferred shares A</v>
          </cell>
          <cell r="J72">
            <v>52920</v>
          </cell>
          <cell r="K72">
            <v>52920</v>
          </cell>
          <cell r="L72">
            <v>52920</v>
          </cell>
          <cell r="M72">
            <v>52920</v>
          </cell>
          <cell r="N72">
            <v>52920</v>
          </cell>
          <cell r="S72">
            <v>52920</v>
          </cell>
          <cell r="T72">
            <v>52920</v>
          </cell>
          <cell r="U72">
            <v>52920</v>
          </cell>
          <cell r="V72">
            <v>52920</v>
          </cell>
          <cell r="W72">
            <v>52920</v>
          </cell>
          <cell r="AB72">
            <v>52920</v>
          </cell>
          <cell r="AC72">
            <v>52920</v>
          </cell>
          <cell r="AD72">
            <v>52920</v>
          </cell>
          <cell r="AF72">
            <v>0</v>
          </cell>
          <cell r="AG72">
            <v>0</v>
          </cell>
        </row>
        <row r="73">
          <cell r="D73" t="str">
            <v>A200300</v>
          </cell>
          <cell r="E73" t="str">
            <v>C_AEGON</v>
          </cell>
          <cell r="F73" t="str">
            <v>C511M</v>
          </cell>
          <cell r="G73" t="str">
            <v>TOT_MOVEMENT</v>
          </cell>
          <cell r="I73" t="str">
            <v>Share capital - preferred shares B</v>
          </cell>
          <cell r="J73">
            <v>27518</v>
          </cell>
          <cell r="K73">
            <v>27518</v>
          </cell>
          <cell r="L73">
            <v>28546.5</v>
          </cell>
          <cell r="M73">
            <v>29523.25</v>
          </cell>
          <cell r="N73">
            <v>29523.25</v>
          </cell>
          <cell r="S73">
            <v>27518</v>
          </cell>
          <cell r="T73">
            <v>27518</v>
          </cell>
          <cell r="U73">
            <v>28546.5</v>
          </cell>
          <cell r="V73">
            <v>29523.25</v>
          </cell>
          <cell r="W73">
            <v>29523.25</v>
          </cell>
          <cell r="AB73">
            <v>27518</v>
          </cell>
          <cell r="AC73">
            <v>28546.5</v>
          </cell>
          <cell r="AD73">
            <v>29523.25</v>
          </cell>
          <cell r="AF73">
            <v>0.25</v>
          </cell>
          <cell r="AG73">
            <v>0</v>
          </cell>
        </row>
        <row r="74">
          <cell r="D74" t="str">
            <v>A210200</v>
          </cell>
          <cell r="E74" t="str">
            <v>C_AEGON</v>
          </cell>
          <cell r="F74" t="str">
            <v>C511M</v>
          </cell>
          <cell r="G74" t="str">
            <v>TOT_MOVEMENT</v>
          </cell>
          <cell r="I74" t="str">
            <v>Share premium - preferred shares A</v>
          </cell>
          <cell r="J74">
            <v>2052528</v>
          </cell>
          <cell r="K74">
            <v>2052528</v>
          </cell>
          <cell r="L74">
            <v>2052528</v>
          </cell>
          <cell r="M74">
            <v>2052528</v>
          </cell>
          <cell r="N74">
            <v>2052528</v>
          </cell>
          <cell r="S74">
            <v>2052528</v>
          </cell>
          <cell r="T74">
            <v>2052528</v>
          </cell>
          <cell r="U74">
            <v>2052528</v>
          </cell>
          <cell r="V74">
            <v>2052528</v>
          </cell>
          <cell r="W74">
            <v>2052528</v>
          </cell>
          <cell r="AB74">
            <v>2052528</v>
          </cell>
          <cell r="AC74">
            <v>2052528</v>
          </cell>
          <cell r="AD74">
            <v>2052528</v>
          </cell>
          <cell r="AF74">
            <v>0</v>
          </cell>
          <cell r="AG74">
            <v>0</v>
          </cell>
        </row>
        <row r="75">
          <cell r="D75" t="str">
            <v>A210300</v>
          </cell>
          <cell r="E75" t="str">
            <v>C_AEGON</v>
          </cell>
          <cell r="F75" t="str">
            <v>C511M</v>
          </cell>
          <cell r="G75" t="str">
            <v>TOT_MOVEMENT</v>
          </cell>
          <cell r="I75" t="str">
            <v>Share premium - preferred shares B</v>
          </cell>
        </row>
        <row r="76">
          <cell r="I76" t="str">
            <v>Preferred shares</v>
          </cell>
          <cell r="J76">
            <v>2132966</v>
          </cell>
          <cell r="K76">
            <v>2132966</v>
          </cell>
          <cell r="L76">
            <v>2133994.5</v>
          </cell>
          <cell r="M76">
            <v>2134971.25</v>
          </cell>
          <cell r="N76">
            <v>2134971.25</v>
          </cell>
          <cell r="O76">
            <v>0</v>
          </cell>
          <cell r="P76">
            <v>0</v>
          </cell>
          <cell r="Q76">
            <v>0</v>
          </cell>
          <cell r="S76">
            <v>2132966</v>
          </cell>
          <cell r="T76">
            <v>2132966</v>
          </cell>
          <cell r="U76">
            <v>2133994.5</v>
          </cell>
          <cell r="V76">
            <v>2134971.25</v>
          </cell>
          <cell r="W76">
            <v>2134971.25</v>
          </cell>
          <cell r="X76">
            <v>0</v>
          </cell>
          <cell r="Y76">
            <v>0</v>
          </cell>
          <cell r="Z76">
            <v>0</v>
          </cell>
          <cell r="AB76">
            <v>2132966</v>
          </cell>
          <cell r="AC76">
            <v>2133994.5</v>
          </cell>
          <cell r="AD76">
            <v>2134971.25</v>
          </cell>
          <cell r="AE76">
            <v>0</v>
          </cell>
          <cell r="AF76">
            <v>0.25</v>
          </cell>
          <cell r="AG76">
            <v>0</v>
          </cell>
          <cell r="AH76">
            <v>0</v>
          </cell>
          <cell r="AI76">
            <v>0</v>
          </cell>
        </row>
        <row r="78">
          <cell r="I78" t="str">
            <v>Correction ending balance last year, due to restatements (will be added to previous year for average calculation)</v>
          </cell>
        </row>
        <row r="79">
          <cell r="D79" t="str">
            <v>SHEQUITY</v>
          </cell>
          <cell r="E79" t="str">
            <v>C_AEGON</v>
          </cell>
          <cell r="F79" t="str">
            <v>C511M</v>
          </cell>
          <cell r="G79" t="str">
            <v>M003</v>
          </cell>
          <cell r="I79" t="str">
            <v>Shareholders' equity</v>
          </cell>
          <cell r="J79">
            <v>-122105.4826249</v>
          </cell>
          <cell r="K79">
            <v>-122105.4826249</v>
          </cell>
          <cell r="L79">
            <v>-122105.4826249</v>
          </cell>
          <cell r="M79">
            <v>-122105.3256249</v>
          </cell>
          <cell r="N79">
            <v>-0.0569643000198994</v>
          </cell>
          <cell r="S79">
            <v>-122105.4826249</v>
          </cell>
          <cell r="T79">
            <v>-122105.4826249</v>
          </cell>
          <cell r="U79">
            <v>-122105.4826249</v>
          </cell>
          <cell r="V79">
            <v>-122105.3256249</v>
          </cell>
          <cell r="W79">
            <v>-0.0569643000198994</v>
          </cell>
          <cell r="AB79">
            <v>-546739.4503832</v>
          </cell>
          <cell r="AD79">
            <v>-122105.3256249</v>
          </cell>
          <cell r="AF79">
            <v>-10480.7809944</v>
          </cell>
          <cell r="AG79">
            <v>21252010</v>
          </cell>
          <cell r="AH79">
            <v>20462010</v>
          </cell>
          <cell r="AI79">
            <v>19617010</v>
          </cell>
        </row>
        <row r="80">
          <cell r="D80" t="str">
            <v>A240300</v>
          </cell>
          <cell r="E80" t="str">
            <v>C_AEGON</v>
          </cell>
          <cell r="F80" t="str">
            <v>C511M</v>
          </cell>
          <cell r="G80" t="str">
            <v>M003</v>
          </cell>
          <cell r="I80" t="str">
            <v>Revaluation and hedging reserve</v>
          </cell>
          <cell r="J80">
            <v>17519.6476993</v>
          </cell>
          <cell r="K80">
            <v>17519.6476993</v>
          </cell>
          <cell r="L80">
            <v>17519.6476993</v>
          </cell>
          <cell r="M80">
            <v>17519.6446993</v>
          </cell>
          <cell r="N80">
            <v>0</v>
          </cell>
          <cell r="S80">
            <v>17519.6476993</v>
          </cell>
          <cell r="T80">
            <v>17519.6476993</v>
          </cell>
          <cell r="U80">
            <v>17519.6476993</v>
          </cell>
          <cell r="V80">
            <v>17519.6446993</v>
          </cell>
          <cell r="W80">
            <v>0</v>
          </cell>
          <cell r="AD80">
            <v>17519.6446993</v>
          </cell>
          <cell r="AF80">
            <v>-0.40400000000227</v>
          </cell>
        </row>
        <row r="81">
          <cell r="D81" t="str">
            <v>A240402</v>
          </cell>
          <cell r="E81" t="str">
            <v>C_AEGON</v>
          </cell>
          <cell r="F81" t="str">
            <v>C511M</v>
          </cell>
          <cell r="G81" t="str">
            <v>M003</v>
          </cell>
          <cell r="I81" t="str">
            <v>Equity movements in associates - Revaluation reser</v>
          </cell>
        </row>
        <row r="82">
          <cell r="D82" t="str">
            <v>A240502</v>
          </cell>
          <cell r="E82" t="str">
            <v>C_AEGON</v>
          </cell>
          <cell r="F82" t="str">
            <v>C511M</v>
          </cell>
          <cell r="G82" t="str">
            <v>M003</v>
          </cell>
          <cell r="I82" t="str">
            <v>Equity movements in joint ventures - Revaluation r</v>
          </cell>
          <cell r="J82">
            <v>-17519.2426992</v>
          </cell>
          <cell r="K82">
            <v>-17519.2426992</v>
          </cell>
          <cell r="L82">
            <v>-17519.2426992</v>
          </cell>
          <cell r="M82">
            <v>-17519.2426992</v>
          </cell>
          <cell r="N82">
            <v>-0.12732440000002</v>
          </cell>
          <cell r="S82">
            <v>-17519.2426992</v>
          </cell>
          <cell r="T82">
            <v>-17519.2426992</v>
          </cell>
          <cell r="U82">
            <v>-17519.2426992</v>
          </cell>
          <cell r="V82">
            <v>-17519.2426992</v>
          </cell>
          <cell r="W82">
            <v>-0.12732440000002</v>
          </cell>
          <cell r="AD82">
            <v>-17519.2426992</v>
          </cell>
          <cell r="AF82">
            <v>-0.311743399998704</v>
          </cell>
          <cell r="AG82">
            <v>5945.99</v>
          </cell>
        </row>
        <row r="83">
          <cell r="D83" t="str">
            <v>A240600</v>
          </cell>
          <cell r="E83" t="str">
            <v>C_AEGON</v>
          </cell>
          <cell r="F83" t="str">
            <v>C511M</v>
          </cell>
          <cell r="G83" t="str">
            <v>M003</v>
          </cell>
          <cell r="I83" t="str">
            <v>Remeasurements of defined benefit plans</v>
          </cell>
          <cell r="N83">
            <v>0</v>
          </cell>
          <cell r="W83">
            <v>0</v>
          </cell>
          <cell r="AB83">
            <v>-546739.4503832</v>
          </cell>
          <cell r="AF83">
            <v>0</v>
          </cell>
          <cell r="AG83">
            <v>-1088901.25</v>
          </cell>
        </row>
        <row r="84">
          <cell r="D84" t="str">
            <v>A200200</v>
          </cell>
          <cell r="E84" t="str">
            <v>C_AEGON</v>
          </cell>
          <cell r="F84" t="str">
            <v>C511M</v>
          </cell>
          <cell r="G84" t="str">
            <v>M003</v>
          </cell>
          <cell r="I84" t="str">
            <v>Share capital - preferred shares A</v>
          </cell>
        </row>
        <row r="85">
          <cell r="D85" t="str">
            <v>A200300</v>
          </cell>
          <cell r="E85" t="str">
            <v>C_AEGON</v>
          </cell>
          <cell r="F85" t="str">
            <v>C511M</v>
          </cell>
          <cell r="G85" t="str">
            <v>M003</v>
          </cell>
          <cell r="I85" t="str">
            <v>Share capital - preferred shares B</v>
          </cell>
        </row>
        <row r="86">
          <cell r="D86" t="str">
            <v>A210200</v>
          </cell>
          <cell r="E86" t="str">
            <v>C_AEGON</v>
          </cell>
          <cell r="F86" t="str">
            <v>C511M</v>
          </cell>
          <cell r="G86" t="str">
            <v>M003</v>
          </cell>
          <cell r="I86" t="str">
            <v>Share premium - preferred shares A</v>
          </cell>
        </row>
        <row r="87">
          <cell r="D87" t="str">
            <v>A210300</v>
          </cell>
          <cell r="E87" t="str">
            <v>C_AEGON</v>
          </cell>
          <cell r="F87" t="str">
            <v>C511M</v>
          </cell>
          <cell r="G87" t="str">
            <v>M003</v>
          </cell>
          <cell r="I87" t="str">
            <v>Share premium - preferred shares B</v>
          </cell>
        </row>
        <row r="88">
          <cell r="I88" t="str">
            <v>Preferred shares</v>
          </cell>
          <cell r="J88">
            <v>0</v>
          </cell>
          <cell r="K88">
            <v>0</v>
          </cell>
          <cell r="L88">
            <v>0</v>
          </cell>
          <cell r="M88">
            <v>0</v>
          </cell>
          <cell r="N88">
            <v>0</v>
          </cell>
          <cell r="O88">
            <v>0</v>
          </cell>
          <cell r="P88">
            <v>0</v>
          </cell>
          <cell r="Q88">
            <v>0</v>
          </cell>
          <cell r="S88">
            <v>0</v>
          </cell>
          <cell r="T88">
            <v>0</v>
          </cell>
          <cell r="U88">
            <v>0</v>
          </cell>
          <cell r="V88">
            <v>0</v>
          </cell>
          <cell r="W88">
            <v>0</v>
          </cell>
          <cell r="X88">
            <v>0</v>
          </cell>
          <cell r="Y88">
            <v>0</v>
          </cell>
          <cell r="Z88">
            <v>0</v>
          </cell>
          <cell r="AB88">
            <v>0</v>
          </cell>
          <cell r="AC88">
            <v>0</v>
          </cell>
          <cell r="AD88">
            <v>0</v>
          </cell>
          <cell r="AE88">
            <v>0</v>
          </cell>
          <cell r="AF88">
            <v>0</v>
          </cell>
          <cell r="AG88">
            <v>0</v>
          </cell>
          <cell r="AH88">
            <v>0</v>
          </cell>
          <cell r="AI88">
            <v>0</v>
          </cell>
        </row>
        <row r="90">
          <cell r="C90">
            <v>4</v>
          </cell>
          <cell r="H90" t="str">
            <v>D</v>
          </cell>
          <cell r="I90" t="str">
            <v>Avg shareholder's equity excl. r.r. &amp; r.d.b.p. &amp; pr.shares</v>
          </cell>
          <cell r="J90">
            <v>15444283.36840032</v>
          </cell>
          <cell r="K90">
            <v>15836497.036514372</v>
          </cell>
          <cell r="L90">
            <v>15909490.848044068</v>
          </cell>
          <cell r="M90">
            <v>15879204.823878817</v>
          </cell>
          <cell r="N90">
            <v>16587250.74699067</v>
          </cell>
          <cell r="O90" t="str">
            <v/>
          </cell>
          <cell r="P90" t="str">
            <v/>
          </cell>
          <cell r="Q90" t="str">
            <v/>
          </cell>
          <cell r="S90">
            <v>15444283.36840032</v>
          </cell>
          <cell r="T90">
            <v>15836497.036514372</v>
          </cell>
          <cell r="U90">
            <v>15909490.848044068</v>
          </cell>
          <cell r="V90">
            <v>15879204.823878817</v>
          </cell>
          <cell r="W90">
            <v>16587250.74699067</v>
          </cell>
          <cell r="X90" t="str">
            <v/>
          </cell>
          <cell r="Y90" t="str">
            <v/>
          </cell>
          <cell r="Z90" t="str">
            <v/>
          </cell>
          <cell r="AB90">
            <v>0</v>
          </cell>
          <cell r="AC90">
            <v>0</v>
          </cell>
          <cell r="AD90">
            <v>15892187.60188732</v>
          </cell>
          <cell r="AE90" t="str">
            <v/>
          </cell>
          <cell r="AF90">
            <v>17719843.66183337</v>
          </cell>
          <cell r="AG90">
            <v>18040090.38936181</v>
          </cell>
          <cell r="AH90">
            <v>19395931.3422318</v>
          </cell>
          <cell r="AI90">
            <v>20265959.866444603</v>
          </cell>
        </row>
        <row r="91">
          <cell r="C91">
            <v>5</v>
          </cell>
          <cell r="H91" t="str">
            <v>D*T = E</v>
          </cell>
          <cell r="I91" t="str">
            <v>Avg shareholder's equity excl. r.r. &amp; r.d.b.p. &amp; pr. shares &amp; r.o.b.</v>
          </cell>
          <cell r="J91">
            <v>13601957.923620313</v>
          </cell>
          <cell r="K91">
            <v>13890891.956852874</v>
          </cell>
          <cell r="L91">
            <v>13930738.816847607</v>
          </cell>
          <cell r="M91">
            <v>14073121.722748639</v>
          </cell>
          <cell r="N91">
            <v>14829477.241606327</v>
          </cell>
          <cell r="O91" t="str">
            <v/>
          </cell>
          <cell r="P91" t="str">
            <v/>
          </cell>
          <cell r="Q91" t="str">
            <v/>
          </cell>
          <cell r="S91">
            <v>13601957.923620313</v>
          </cell>
          <cell r="T91">
            <v>13890891.956852874</v>
          </cell>
          <cell r="U91">
            <v>13930738.816847607</v>
          </cell>
          <cell r="V91">
            <v>14073121.722748639</v>
          </cell>
          <cell r="W91">
            <v>14829477.241606327</v>
          </cell>
          <cell r="X91" t="str">
            <v/>
          </cell>
          <cell r="Y91" t="str">
            <v/>
          </cell>
          <cell r="Z91" t="str">
            <v/>
          </cell>
          <cell r="AB91">
            <v>0</v>
          </cell>
          <cell r="AC91">
            <v>0</v>
          </cell>
          <cell r="AD91">
            <v>0</v>
          </cell>
          <cell r="AE91" t="str">
            <v/>
          </cell>
          <cell r="AF91">
            <v>16614384.556752043</v>
          </cell>
          <cell r="AG91">
            <v>17382338.48068764</v>
          </cell>
          <cell r="AH91">
            <v>17883820.964474745</v>
          </cell>
          <cell r="AI91">
            <v>18768445.520661842</v>
          </cell>
        </row>
        <row r="93">
          <cell r="C93">
            <v>6</v>
          </cell>
          <cell r="H93" t="str">
            <v>QTD: C*4/D YTD: C*(x/4)/D FY: C/D</v>
          </cell>
          <cell r="I93" t="str">
            <v>Return on Equity excl. r.r. &amp; r.d.b.p.</v>
          </cell>
          <cell r="J93">
            <v>0.07133318290956157</v>
          </cell>
          <cell r="K93">
            <v>0.07116518961155663</v>
          </cell>
          <cell r="L93">
            <v>0.08040780689335965</v>
          </cell>
          <cell r="M93">
            <v>0.073919248882872</v>
          </cell>
          <cell r="N93">
            <v>0.06106758279854017</v>
          </cell>
          <cell r="O93" t="str">
            <v/>
          </cell>
          <cell r="P93" t="str">
            <v/>
          </cell>
          <cell r="Q93" t="str">
            <v/>
          </cell>
          <cell r="S93">
            <v>0.07133318290956157</v>
          </cell>
          <cell r="T93">
            <v>0.07023956117574781</v>
          </cell>
          <cell r="U93">
            <v>0.07341413386847595</v>
          </cell>
          <cell r="V93">
            <v>0.0737084038221316</v>
          </cell>
          <cell r="W93">
            <v>0.06106758279854017</v>
          </cell>
          <cell r="X93" t="str">
            <v/>
          </cell>
          <cell r="Y93" t="str">
            <v/>
          </cell>
          <cell r="Z93" t="str">
            <v/>
          </cell>
          <cell r="AB93">
            <v>0</v>
          </cell>
          <cell r="AC93">
            <v>0</v>
          </cell>
          <cell r="AD93">
            <v>0.07364818934013857</v>
          </cell>
          <cell r="AE93" t="str">
            <v/>
          </cell>
          <cell r="AF93">
            <v>0.06796144652444984</v>
          </cell>
          <cell r="AG93">
            <v>0.06288724636382678</v>
          </cell>
          <cell r="AH93">
            <v>0.071745786499009</v>
          </cell>
          <cell r="AI93">
            <v>0.08114730871399929</v>
          </cell>
        </row>
        <row r="94">
          <cell r="C94">
            <v>7</v>
          </cell>
          <cell r="H94" t="str">
            <v>QTD: (A+(B*T))*4/E YTD: (A+(B*T))*(4/x)/E FY: (A+(B*T))/E</v>
          </cell>
          <cell r="I94" t="str">
            <v>Return on Equity excl. r.r. &amp; r.d.b.p. &amp; r.o.b.</v>
          </cell>
          <cell r="J94">
            <v>0.08316841488204965</v>
          </cell>
          <cell r="K94">
            <v>0.08345282900364091</v>
          </cell>
          <cell r="L94">
            <v>0.09408861175090753</v>
          </cell>
          <cell r="M94">
            <v>0.08544910289024388</v>
          </cell>
          <cell r="N94">
            <v>0.07030721650655908</v>
          </cell>
          <cell r="O94" t="str">
            <v/>
          </cell>
          <cell r="P94" t="str">
            <v/>
          </cell>
          <cell r="Q94" t="str">
            <v/>
          </cell>
          <cell r="S94">
            <v>0.08316841488204965</v>
          </cell>
          <cell r="T94">
            <v>0.08233350306359984</v>
          </cell>
          <cell r="U94">
            <v>0.08611342236432176</v>
          </cell>
          <cell r="V94">
            <v>0.08522075527774171</v>
          </cell>
          <cell r="W94">
            <v>0.07030721650655908</v>
          </cell>
          <cell r="X94" t="str">
            <v/>
          </cell>
          <cell r="Y94" t="str">
            <v/>
          </cell>
          <cell r="Z94" t="str">
            <v/>
          </cell>
          <cell r="AB94">
            <v>0</v>
          </cell>
          <cell r="AC94">
            <v>0</v>
          </cell>
          <cell r="AD94">
            <v>0</v>
          </cell>
          <cell r="AE94" t="str">
            <v/>
          </cell>
          <cell r="AF94">
            <v>0.07355119115932213</v>
          </cell>
          <cell r="AG94">
            <v>0.06588412450758696</v>
          </cell>
          <cell r="AH94">
            <v>0.07873608004943312</v>
          </cell>
          <cell r="AI94">
            <v>0.08847680733411385</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Ukraine"/>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 val="MB SB key 1a"/>
    </sheetNames>
    <sheetDataSet>
      <sheetData sheetId="1">
        <row r="141">
          <cell r="C141">
            <v>0.3440031216989085</v>
          </cell>
          <cell r="D141">
            <v>0.25</v>
          </cell>
          <cell r="E141">
            <v>0.2</v>
          </cell>
          <cell r="F141">
            <v>0.264</v>
          </cell>
          <cell r="G141">
            <v>0.3</v>
          </cell>
          <cell r="H141">
            <v>0</v>
          </cell>
          <cell r="I141">
            <v>0.19</v>
          </cell>
          <cell r="J141">
            <v>0.19</v>
          </cell>
          <cell r="K141">
            <v>0.19</v>
          </cell>
          <cell r="L141">
            <v>0.23</v>
          </cell>
          <cell r="M141">
            <v>0.2</v>
          </cell>
          <cell r="N141">
            <v>0.16</v>
          </cell>
          <cell r="P141">
            <v>0.125</v>
          </cell>
          <cell r="Q141">
            <v>0.25</v>
          </cell>
          <cell r="R141">
            <v>0.25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viousRunQuery"/>
      <sheetName val="CurrentRunQuery"/>
      <sheetName val="Source Data"/>
      <sheetName val="Balance Sheet"/>
      <sheetName val="Economic Picture (1)"/>
      <sheetName val="Economic Picture (2)"/>
      <sheetName val="ERC (1)"/>
      <sheetName val="ERC(2)"/>
      <sheetName val="LOB Split "/>
      <sheetName val="Comparison S&amp;P - EV"/>
      <sheetName val="Business Split"/>
      <sheetName val="2 - Sided Shocks"/>
      <sheetName val="Select Options &amp; manual input"/>
    </sheetNames>
    <sheetDataSet>
      <sheetData sheetId="10">
        <row r="56">
          <cell r="B56">
            <v>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8. D - Capitalization (2)"/>
      <sheetName val="Q1 2014 Financial supplement 20"/>
    </sheetNames>
    <definedNames>
      <definedName name="start"/>
      <definedName name="startEFC"/>
      <definedName name="startERC"/>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cumentation"/>
      <sheetName val="EAC"/>
      <sheetName val="ERC"/>
      <sheetName val="Commentary"/>
      <sheetName val="Sensitivities"/>
      <sheetName val="SCR IM"/>
    </sheetNames>
    <sheetDataSet>
      <sheetData sheetId="0">
        <row r="6">
          <cell r="C6">
            <v>41363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VDRE_DATACACHE"/>
      <sheetName val="Versions_control"/>
      <sheetName val="Data"/>
      <sheetName val="CorMtrx"/>
      <sheetName val="CalcCU"/>
      <sheetName val="CalcRegion"/>
      <sheetName val="Expansionentities"/>
      <sheetName val="Groups"/>
      <sheetName val="Ownership"/>
      <sheetName val="MR1PC1"/>
    </sheetNames>
    <sheetDataSet>
      <sheetData sheetId="2">
        <row r="1">
          <cell r="B1" t="str">
            <v>yes</v>
          </cell>
        </row>
        <row r="3">
          <cell r="I3" t="str">
            <v>ACTUAL</v>
          </cell>
        </row>
        <row r="9">
          <cell r="I9" t="str">
            <v>E.92000</v>
          </cell>
        </row>
        <row r="10">
          <cell r="I10" t="str">
            <v>G.92000.EUR</v>
          </cell>
        </row>
        <row r="13">
          <cell r="I13" t="str">
            <v>2011.Q4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1">
        <row r="5">
          <cell r="C5">
            <v>41274</v>
          </cell>
        </row>
        <row r="6">
          <cell r="C6">
            <v>41274</v>
          </cell>
        </row>
      </sheetData>
      <sheetData sheetId="3">
        <row r="2">
          <cell r="C2" t="str">
            <v>FX rates</v>
          </cell>
          <cell r="D2" t="str">
            <v>US</v>
          </cell>
          <cell r="E2" t="str">
            <v>NL</v>
          </cell>
          <cell r="F2" t="str">
            <v>UK</v>
          </cell>
          <cell r="G2" t="str">
            <v>CA</v>
          </cell>
          <cell r="H2" t="str">
            <v>SP</v>
          </cell>
          <cell r="I2" t="str">
            <v>CEEH</v>
          </cell>
          <cell r="J2" t="str">
            <v>HU</v>
          </cell>
          <cell r="K2" t="str">
            <v>PL</v>
          </cell>
          <cell r="L2" t="str">
            <v>CZ</v>
          </cell>
          <cell r="M2" t="str">
            <v>SK</v>
          </cell>
          <cell r="N2" t="str">
            <v>TR</v>
          </cell>
          <cell r="O2" t="str">
            <v>RO</v>
          </cell>
          <cell r="P2" t="str">
            <v>IR</v>
          </cell>
          <cell r="Q2" t="str">
            <v>CH</v>
          </cell>
          <cell r="R2" t="str">
            <v>GT</v>
          </cell>
          <cell r="S2" t="str">
            <v>Asia</v>
          </cell>
          <cell r="T2" t="str">
            <v>IN</v>
          </cell>
          <cell r="U2" t="str">
            <v>JP</v>
          </cell>
          <cell r="V2" t="str">
            <v>La Mondiale</v>
          </cell>
          <cell r="W2" t="str">
            <v>AAM</v>
          </cell>
        </row>
        <row r="3">
          <cell r="C3">
            <v>0</v>
          </cell>
          <cell r="D3" t="str">
            <v>USD</v>
          </cell>
          <cell r="E3" t="str">
            <v>EUR</v>
          </cell>
          <cell r="F3" t="str">
            <v>GBP</v>
          </cell>
          <cell r="G3" t="str">
            <v>CAD</v>
          </cell>
          <cell r="H3" t="str">
            <v>EUR</v>
          </cell>
          <cell r="I3" t="str">
            <v>HUF</v>
          </cell>
          <cell r="J3" t="str">
            <v>HUF</v>
          </cell>
          <cell r="K3" t="str">
            <v>PLN</v>
          </cell>
          <cell r="L3" t="str">
            <v>CZK</v>
          </cell>
          <cell r="M3" t="str">
            <v>EUR</v>
          </cell>
          <cell r="N3" t="str">
            <v>TRY</v>
          </cell>
          <cell r="O3" t="str">
            <v>RON</v>
          </cell>
          <cell r="P3" t="str">
            <v>EUR</v>
          </cell>
          <cell r="Q3" t="str">
            <v>CNY</v>
          </cell>
          <cell r="R3" t="str">
            <v>EUR</v>
          </cell>
          <cell r="S3" t="str">
            <v>EUR</v>
          </cell>
          <cell r="T3" t="str">
            <v>EUR</v>
          </cell>
          <cell r="U3" t="str">
            <v>EUR</v>
          </cell>
          <cell r="V3" t="str">
            <v>EUR</v>
          </cell>
          <cell r="W3" t="str">
            <v>EUR</v>
          </cell>
        </row>
        <row r="4">
          <cell r="C4">
            <v>41274</v>
          </cell>
          <cell r="D4">
            <v>1.3184</v>
          </cell>
          <cell r="E4">
            <v>1</v>
          </cell>
          <cell r="F4">
            <v>0.8111</v>
          </cell>
          <cell r="G4">
            <v>1.3127</v>
          </cell>
          <cell r="H4">
            <v>1</v>
          </cell>
          <cell r="I4">
            <v>291.2151</v>
          </cell>
          <cell r="J4">
            <v>291.2151</v>
          </cell>
          <cell r="K4">
            <v>4.0803</v>
          </cell>
          <cell r="L4">
            <v>25.0956</v>
          </cell>
          <cell r="M4">
            <v>1</v>
          </cell>
          <cell r="N4">
            <v>2.353</v>
          </cell>
          <cell r="O4">
            <v>4.4455</v>
          </cell>
          <cell r="P4">
            <v>1</v>
          </cell>
          <cell r="Q4">
            <v>8.214</v>
          </cell>
          <cell r="R4">
            <v>1</v>
          </cell>
          <cell r="S4">
            <v>1</v>
          </cell>
          <cell r="T4">
            <v>1</v>
          </cell>
          <cell r="U4">
            <v>1</v>
          </cell>
          <cell r="V4">
            <v>1</v>
          </cell>
          <cell r="W4">
            <v>1</v>
          </cell>
        </row>
        <row r="5">
          <cell r="C5">
            <v>41274</v>
          </cell>
          <cell r="D5">
            <v>1.3195</v>
          </cell>
          <cell r="E5">
            <v>1</v>
          </cell>
          <cell r="F5">
            <v>0.8506</v>
          </cell>
          <cell r="G5">
            <v>1.3303</v>
          </cell>
          <cell r="H5">
            <v>1</v>
          </cell>
          <cell r="I5">
            <v>296.1007</v>
          </cell>
          <cell r="J5">
            <v>296.1007</v>
          </cell>
          <cell r="K5">
            <v>4.152</v>
          </cell>
          <cell r="L5">
            <v>25.5351</v>
          </cell>
          <cell r="M5">
            <v>1</v>
          </cell>
          <cell r="N5">
            <v>2.3562</v>
          </cell>
          <cell r="O5">
            <v>4.3836</v>
          </cell>
          <cell r="P5">
            <v>1</v>
          </cell>
          <cell r="Q5">
            <v>8.2239</v>
          </cell>
          <cell r="R5">
            <v>1</v>
          </cell>
          <cell r="S5">
            <v>1</v>
          </cell>
          <cell r="T5">
            <v>1</v>
          </cell>
          <cell r="U5">
            <v>1</v>
          </cell>
          <cell r="V5">
            <v>1</v>
          </cell>
          <cell r="W5">
            <v>1</v>
          </cell>
        </row>
        <row r="6">
          <cell r="C6">
            <v>41364</v>
          </cell>
          <cell r="D6">
            <v>1.2841</v>
          </cell>
          <cell r="E6">
            <v>1</v>
          </cell>
          <cell r="F6">
            <v>0.8456</v>
          </cell>
          <cell r="G6">
            <v>1.3045</v>
          </cell>
          <cell r="H6">
            <v>1</v>
          </cell>
          <cell r="I6">
            <v>304.4201</v>
          </cell>
          <cell r="J6">
            <v>304.4201</v>
          </cell>
          <cell r="K6">
            <v>4.1764</v>
          </cell>
          <cell r="L6">
            <v>25.762</v>
          </cell>
          <cell r="M6">
            <v>1</v>
          </cell>
          <cell r="N6">
            <v>2.3236</v>
          </cell>
          <cell r="O6">
            <v>4.4163</v>
          </cell>
          <cell r="P6">
            <v>1</v>
          </cell>
          <cell r="Q6">
            <v>7.9798</v>
          </cell>
          <cell r="R6">
            <v>1</v>
          </cell>
          <cell r="S6">
            <v>1</v>
          </cell>
          <cell r="T6">
            <v>1</v>
          </cell>
          <cell r="U6">
            <v>1</v>
          </cell>
          <cell r="V6">
            <v>1</v>
          </cell>
          <cell r="W6">
            <v>1</v>
          </cell>
        </row>
      </sheetData>
      <sheetData sheetId="4">
        <row r="4">
          <cell r="D4" t="str">
            <v>EUR millions</v>
          </cell>
          <cell r="E4" t="str">
            <v>US</v>
          </cell>
          <cell r="F4" t="str">
            <v>NL</v>
          </cell>
          <cell r="G4" t="str">
            <v>UK</v>
          </cell>
          <cell r="H4" t="str">
            <v>CA</v>
          </cell>
          <cell r="I4" t="str">
            <v>SP</v>
          </cell>
          <cell r="J4" t="str">
            <v>CEEH</v>
          </cell>
          <cell r="K4" t="str">
            <v>HU</v>
          </cell>
          <cell r="L4" t="str">
            <v>PL</v>
          </cell>
          <cell r="M4" t="str">
            <v>CZ</v>
          </cell>
          <cell r="N4" t="str">
            <v>SK</v>
          </cell>
          <cell r="O4" t="str">
            <v>TR</v>
          </cell>
          <cell r="P4" t="str">
            <v>RO</v>
          </cell>
          <cell r="Q4" t="str">
            <v>IR</v>
          </cell>
          <cell r="R4" t="str">
            <v>CH</v>
          </cell>
          <cell r="S4" t="str">
            <v>GT</v>
          </cell>
          <cell r="T4" t="str">
            <v>Asia</v>
          </cell>
          <cell r="U4" t="str">
            <v>IN</v>
          </cell>
          <cell r="V4" t="str">
            <v>JP</v>
          </cell>
          <cell r="W4" t="str">
            <v>La Mondiale</v>
          </cell>
          <cell r="X4" t="str">
            <v>AAM</v>
          </cell>
          <cell r="Y4" t="str">
            <v>Offsets</v>
          </cell>
          <cell r="Z4" t="str">
            <v>NV</v>
          </cell>
        </row>
        <row r="5">
          <cell r="D5" t="str">
            <v>SAP BPC data - 4Q12</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t="str">
            <v>LP</v>
          </cell>
          <cell r="E6">
            <v>-2239.6102100125995</v>
          </cell>
          <cell r="F6">
            <v>0</v>
          </cell>
          <cell r="G6">
            <v>-385.6637174561</v>
          </cell>
          <cell r="H6">
            <v>-129.4449382204138</v>
          </cell>
          <cell r="I6">
            <v>-14.119837941956828</v>
          </cell>
          <cell r="J6">
            <v>0</v>
          </cell>
          <cell r="K6">
            <v>-0.24530890586101997</v>
          </cell>
          <cell r="L6">
            <v>-0.33374697127305003</v>
          </cell>
          <cell r="M6">
            <v>0</v>
          </cell>
          <cell r="N6">
            <v>-0.47207047208023</v>
          </cell>
          <cell r="O6">
            <v>0</v>
          </cell>
          <cell r="P6">
            <v>0</v>
          </cell>
          <cell r="Q6">
            <v>0</v>
          </cell>
          <cell r="R6">
            <v>0</v>
          </cell>
          <cell r="S6">
            <v>0</v>
          </cell>
          <cell r="T6">
            <v>0</v>
          </cell>
          <cell r="U6">
            <v>0</v>
          </cell>
          <cell r="V6">
            <v>0</v>
          </cell>
          <cell r="W6">
            <v>0</v>
          </cell>
          <cell r="X6">
            <v>0</v>
          </cell>
          <cell r="Y6">
            <v>0</v>
          </cell>
          <cell r="Z6">
            <v>-2662.5864565810316</v>
          </cell>
        </row>
        <row r="7">
          <cell r="D7" t="str">
            <v>MVL</v>
          </cell>
          <cell r="E7">
            <v>155310.72587349298</v>
          </cell>
          <cell r="F7">
            <v>80414.129376</v>
          </cell>
          <cell r="G7">
            <v>66347.0151655486</v>
          </cell>
          <cell r="H7">
            <v>9760.8189225717</v>
          </cell>
          <cell r="I7">
            <v>1115.6288636517002</v>
          </cell>
          <cell r="J7">
            <v>1.1206870888932001</v>
          </cell>
          <cell r="K7">
            <v>666.139676219597</v>
          </cell>
          <cell r="L7">
            <v>941.4079171372939</v>
          </cell>
          <cell r="M7">
            <v>201.831421057359</v>
          </cell>
          <cell r="N7">
            <v>-14.9751400080004</v>
          </cell>
          <cell r="O7">
            <v>18.3906932140436</v>
          </cell>
          <cell r="P7">
            <v>6.4651895178448004</v>
          </cell>
          <cell r="Q7">
            <v>4574.814</v>
          </cell>
          <cell r="R7">
            <v>342.173972590181</v>
          </cell>
          <cell r="S7">
            <v>7427.01304682763</v>
          </cell>
          <cell r="T7">
            <v>0</v>
          </cell>
          <cell r="U7">
            <v>35.8372050037541</v>
          </cell>
          <cell r="V7">
            <v>1.26145330318</v>
          </cell>
          <cell r="W7">
            <v>0</v>
          </cell>
          <cell r="X7">
            <v>84.5409264293596</v>
          </cell>
          <cell r="Y7">
            <v>-5272.869683770114</v>
          </cell>
          <cell r="Z7">
            <v>321961.469565876</v>
          </cell>
        </row>
        <row r="8">
          <cell r="D8" t="str">
            <v>EAC</v>
          </cell>
          <cell r="E8">
            <v>10896.183251980901</v>
          </cell>
          <cell r="F8">
            <v>6620.442160859</v>
          </cell>
          <cell r="G8">
            <v>3164.71335228337</v>
          </cell>
          <cell r="H8">
            <v>-34.6758589157796</v>
          </cell>
          <cell r="I8">
            <v>338.958533245643</v>
          </cell>
          <cell r="J8">
            <v>2.7583837740946002</v>
          </cell>
          <cell r="K8">
            <v>536.846720955173</v>
          </cell>
          <cell r="L8">
            <v>528.290269388102</v>
          </cell>
          <cell r="M8">
            <v>83.31259126170511</v>
          </cell>
          <cell r="N8">
            <v>150.209624193172</v>
          </cell>
          <cell r="O8">
            <v>52.9065023416732</v>
          </cell>
          <cell r="P8">
            <v>12.2728601973264</v>
          </cell>
          <cell r="Q8">
            <v>186.154</v>
          </cell>
          <cell r="R8">
            <v>67.54150215308</v>
          </cell>
          <cell r="S8">
            <v>2201.3356079013797</v>
          </cell>
          <cell r="T8">
            <v>0</v>
          </cell>
          <cell r="U8">
            <v>6.251960502641721</v>
          </cell>
          <cell r="V8">
            <v>38.207587147617296</v>
          </cell>
          <cell r="W8">
            <v>251.4</v>
          </cell>
          <cell r="X8">
            <v>212.2858738435</v>
          </cell>
          <cell r="Y8">
            <v>-497.2047686400947</v>
          </cell>
          <cell r="Z8">
            <v>24818.1901544725</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t="str">
            <v>IR1</v>
          </cell>
          <cell r="E10">
            <v>4706.9253155835</v>
          </cell>
          <cell r="F10">
            <v>1688.76225</v>
          </cell>
          <cell r="G10">
            <v>725.508957466396</v>
          </cell>
          <cell r="H10">
            <v>200.82557222067098</v>
          </cell>
          <cell r="I10">
            <v>34.521149824</v>
          </cell>
          <cell r="J10">
            <v>0</v>
          </cell>
          <cell r="K10">
            <v>113.80232420492099</v>
          </cell>
          <cell r="L10">
            <v>0.22214006079334</v>
          </cell>
          <cell r="M10">
            <v>0.41896465674963</v>
          </cell>
          <cell r="N10">
            <v>0.13220967814298</v>
          </cell>
          <cell r="O10">
            <v>4.48863918438353</v>
          </cell>
          <cell r="P10">
            <v>0</v>
          </cell>
          <cell r="Q10">
            <v>10.873263087777302</v>
          </cell>
          <cell r="R10">
            <v>12.601188194349499</v>
          </cell>
          <cell r="S10">
            <v>12.0513849328936</v>
          </cell>
          <cell r="T10">
            <v>0</v>
          </cell>
          <cell r="U10">
            <v>0.28284743934333</v>
          </cell>
          <cell r="V10">
            <v>0</v>
          </cell>
          <cell r="W10">
            <v>0</v>
          </cell>
          <cell r="X10">
            <v>0</v>
          </cell>
          <cell r="Y10">
            <v>-0.2828474393427314</v>
          </cell>
          <cell r="Z10">
            <v>7511.13335909458</v>
          </cell>
        </row>
        <row r="11">
          <cell r="D11" t="str">
            <v>IR2</v>
          </cell>
          <cell r="E11">
            <v>1988.55710573029</v>
          </cell>
          <cell r="F11">
            <v>547.42425</v>
          </cell>
          <cell r="G11">
            <v>528.091962095567</v>
          </cell>
          <cell r="H11">
            <v>175.38062074336702</v>
          </cell>
          <cell r="I11">
            <v>3.316545308566</v>
          </cell>
          <cell r="J11">
            <v>0</v>
          </cell>
          <cell r="K11">
            <v>16.0799430426994</v>
          </cell>
          <cell r="L11">
            <v>48.9849122772263</v>
          </cell>
          <cell r="M11">
            <v>1.48457873602436</v>
          </cell>
          <cell r="N11">
            <v>1.03890710026751</v>
          </cell>
          <cell r="O11">
            <v>1.6363552912501</v>
          </cell>
          <cell r="P11">
            <v>0</v>
          </cell>
          <cell r="Q11">
            <v>20.7359273488383</v>
          </cell>
          <cell r="R11">
            <v>0.65856137080108</v>
          </cell>
          <cell r="S11">
            <v>0</v>
          </cell>
          <cell r="T11">
            <v>0</v>
          </cell>
          <cell r="U11">
            <v>0.7751636765885499</v>
          </cell>
          <cell r="V11">
            <v>0</v>
          </cell>
          <cell r="W11">
            <v>0</v>
          </cell>
          <cell r="X11">
            <v>0</v>
          </cell>
          <cell r="Y11">
            <v>-1.075181605745911</v>
          </cell>
          <cell r="Z11">
            <v>3333.0896511157403</v>
          </cell>
        </row>
        <row r="12">
          <cell r="D12" t="str">
            <v>IR3</v>
          </cell>
          <cell r="E12">
            <v>848.698986991765</v>
          </cell>
          <cell r="F12">
            <v>178.27275</v>
          </cell>
          <cell r="G12">
            <v>13.923862493396</v>
          </cell>
          <cell r="H12">
            <v>0</v>
          </cell>
          <cell r="I12">
            <v>5.7024817346</v>
          </cell>
          <cell r="J12">
            <v>0</v>
          </cell>
          <cell r="K12">
            <v>3.2527796504367403</v>
          </cell>
          <cell r="L12">
            <v>0</v>
          </cell>
          <cell r="M12">
            <v>0</v>
          </cell>
          <cell r="N12">
            <v>0</v>
          </cell>
          <cell r="O12">
            <v>0</v>
          </cell>
          <cell r="P12">
            <v>0</v>
          </cell>
          <cell r="Q12">
            <v>0</v>
          </cell>
          <cell r="R12">
            <v>0</v>
          </cell>
          <cell r="S12">
            <v>0</v>
          </cell>
          <cell r="T12">
            <v>0</v>
          </cell>
          <cell r="U12">
            <v>0</v>
          </cell>
          <cell r="V12">
            <v>0</v>
          </cell>
          <cell r="W12">
            <v>0</v>
          </cell>
          <cell r="X12">
            <v>0</v>
          </cell>
          <cell r="Y12">
            <v>2.2737367544323206E-12</v>
          </cell>
          <cell r="Z12">
            <v>1049.8508608702</v>
          </cell>
        </row>
        <row r="13">
          <cell r="D13" t="str">
            <v>IR4</v>
          </cell>
          <cell r="E13">
            <v>336.762357942828</v>
          </cell>
          <cell r="F13">
            <v>12</v>
          </cell>
          <cell r="G13">
            <v>18.786602073392803</v>
          </cell>
          <cell r="H13">
            <v>22.819976344386102</v>
          </cell>
          <cell r="I13">
            <v>0.0022020012189</v>
          </cell>
          <cell r="J13">
            <v>0</v>
          </cell>
          <cell r="K13">
            <v>1.86907601749726</v>
          </cell>
          <cell r="L13">
            <v>0.08908636333402001</v>
          </cell>
          <cell r="M13">
            <v>0</v>
          </cell>
          <cell r="N13">
            <v>0</v>
          </cell>
          <cell r="O13">
            <v>0</v>
          </cell>
          <cell r="P13">
            <v>0</v>
          </cell>
          <cell r="Q13">
            <v>0.0208742248302</v>
          </cell>
          <cell r="R13">
            <v>0.23712575596724</v>
          </cell>
          <cell r="S13">
            <v>0</v>
          </cell>
          <cell r="T13">
            <v>0</v>
          </cell>
          <cell r="U13">
            <v>0.00504155853811</v>
          </cell>
          <cell r="V13">
            <v>0</v>
          </cell>
          <cell r="W13">
            <v>0</v>
          </cell>
          <cell r="X13">
            <v>0</v>
          </cell>
          <cell r="Y13">
            <v>-0.005041558537641322</v>
          </cell>
          <cell r="Z13">
            <v>392.587300723455</v>
          </cell>
        </row>
        <row r="14">
          <cell r="D14" t="str">
            <v>IR5</v>
          </cell>
          <cell r="E14">
            <v>335.97198425926</v>
          </cell>
          <cell r="F14">
            <v>246.68625</v>
          </cell>
          <cell r="G14">
            <v>6.526323955034121</v>
          </cell>
          <cell r="H14">
            <v>50.0567598164516</v>
          </cell>
          <cell r="I14">
            <v>0</v>
          </cell>
          <cell r="J14">
            <v>0</v>
          </cell>
          <cell r="K14">
            <v>0</v>
          </cell>
          <cell r="L14">
            <v>0</v>
          </cell>
          <cell r="M14">
            <v>0</v>
          </cell>
          <cell r="N14">
            <v>0</v>
          </cell>
          <cell r="O14">
            <v>0</v>
          </cell>
          <cell r="P14">
            <v>0</v>
          </cell>
          <cell r="Q14">
            <v>41.6448098321949</v>
          </cell>
          <cell r="R14">
            <v>0</v>
          </cell>
          <cell r="S14">
            <v>0</v>
          </cell>
          <cell r="T14">
            <v>0</v>
          </cell>
          <cell r="U14">
            <v>0</v>
          </cell>
          <cell r="V14">
            <v>0</v>
          </cell>
          <cell r="W14">
            <v>0</v>
          </cell>
          <cell r="X14">
            <v>0</v>
          </cell>
          <cell r="Y14">
            <v>-6.526323955034627</v>
          </cell>
          <cell r="Z14">
            <v>674.3598039079061</v>
          </cell>
        </row>
        <row r="15">
          <cell r="D15" t="str">
            <v>MR1</v>
          </cell>
          <cell r="E15">
            <v>4008.33852821472</v>
          </cell>
          <cell r="F15">
            <v>332.66123845672604</v>
          </cell>
          <cell r="G15">
            <v>191.40690723612101</v>
          </cell>
          <cell r="H15">
            <v>419.378732097562</v>
          </cell>
          <cell r="I15">
            <v>4.24672813924162</v>
          </cell>
          <cell r="J15">
            <v>0</v>
          </cell>
          <cell r="K15">
            <v>63.016723642738796</v>
          </cell>
          <cell r="L15">
            <v>54.005220327417895</v>
          </cell>
          <cell r="M15">
            <v>11.5256129441048</v>
          </cell>
          <cell r="N15">
            <v>11.3351548427906</v>
          </cell>
          <cell r="O15">
            <v>8.5330987385803</v>
          </cell>
          <cell r="P15">
            <v>0</v>
          </cell>
          <cell r="Q15">
            <v>13.557109308360399</v>
          </cell>
          <cell r="R15">
            <v>9.32045405430961</v>
          </cell>
          <cell r="S15">
            <v>71.8543216105578</v>
          </cell>
          <cell r="T15">
            <v>0</v>
          </cell>
          <cell r="U15">
            <v>0.699157270714456</v>
          </cell>
          <cell r="V15">
            <v>0</v>
          </cell>
          <cell r="W15">
            <v>0</v>
          </cell>
          <cell r="X15">
            <v>0</v>
          </cell>
          <cell r="Y15">
            <v>-141.16699056232665</v>
          </cell>
          <cell r="Z15">
            <v>5058.71199632162</v>
          </cell>
        </row>
        <row r="16">
          <cell r="D16" t="str">
            <v>MR2</v>
          </cell>
          <cell r="E16">
            <v>2242.8552855131</v>
          </cell>
          <cell r="F16">
            <v>152.77525</v>
          </cell>
          <cell r="G16">
            <v>1.09139364212751E-14</v>
          </cell>
          <cell r="H16">
            <v>85.074732597544</v>
          </cell>
          <cell r="I16">
            <v>3.76156855767</v>
          </cell>
          <cell r="J16">
            <v>0</v>
          </cell>
          <cell r="K16">
            <v>0</v>
          </cell>
          <cell r="L16">
            <v>0</v>
          </cell>
          <cell r="M16">
            <v>0</v>
          </cell>
          <cell r="N16">
            <v>0</v>
          </cell>
          <cell r="O16">
            <v>0</v>
          </cell>
          <cell r="P16">
            <v>0</v>
          </cell>
          <cell r="Q16">
            <v>5.1795202061555505</v>
          </cell>
          <cell r="R16">
            <v>3.49260498578353</v>
          </cell>
          <cell r="S16">
            <v>57.3887794361376</v>
          </cell>
          <cell r="T16">
            <v>0</v>
          </cell>
          <cell r="U16">
            <v>0</v>
          </cell>
          <cell r="V16">
            <v>0</v>
          </cell>
          <cell r="W16">
            <v>0</v>
          </cell>
          <cell r="X16">
            <v>0</v>
          </cell>
          <cell r="Y16">
            <v>-0.00020681523164967075</v>
          </cell>
          <cell r="Z16">
            <v>2550.52753448116</v>
          </cell>
        </row>
        <row r="17">
          <cell r="D17" t="str">
            <v>MR3</v>
          </cell>
          <cell r="E17">
            <v>108.663854527857</v>
          </cell>
          <cell r="F17">
            <v>0</v>
          </cell>
          <cell r="G17">
            <v>163.37500877595699</v>
          </cell>
          <cell r="H17">
            <v>18.1491617520379</v>
          </cell>
          <cell r="I17">
            <v>0</v>
          </cell>
          <cell r="J17">
            <v>0</v>
          </cell>
          <cell r="K17">
            <v>13.5517316339751</v>
          </cell>
          <cell r="L17">
            <v>3.29027823209469</v>
          </cell>
          <cell r="M17">
            <v>0</v>
          </cell>
          <cell r="N17">
            <v>0</v>
          </cell>
          <cell r="O17">
            <v>5.77067573357352</v>
          </cell>
          <cell r="P17">
            <v>0</v>
          </cell>
          <cell r="Q17">
            <v>10.897151797115201</v>
          </cell>
          <cell r="R17">
            <v>0.25614415440076</v>
          </cell>
          <cell r="S17">
            <v>0</v>
          </cell>
          <cell r="T17">
            <v>0</v>
          </cell>
          <cell r="U17">
            <v>0</v>
          </cell>
          <cell r="V17">
            <v>0</v>
          </cell>
          <cell r="W17">
            <v>0</v>
          </cell>
          <cell r="X17">
            <v>0</v>
          </cell>
          <cell r="Y17">
            <v>-53.14040986235415</v>
          </cell>
          <cell r="Z17">
            <v>270.81359674465705</v>
          </cell>
        </row>
        <row r="18">
          <cell r="D18" t="str">
            <v>UR1C</v>
          </cell>
          <cell r="E18">
            <v>285.110195043669</v>
          </cell>
          <cell r="F18">
            <v>30.846</v>
          </cell>
          <cell r="G18">
            <v>2.47463871125431</v>
          </cell>
          <cell r="H18">
            <v>11.166619516729599</v>
          </cell>
          <cell r="I18">
            <v>2.35769128497</v>
          </cell>
          <cell r="J18">
            <v>0</v>
          </cell>
          <cell r="K18">
            <v>2.3845808346084</v>
          </cell>
          <cell r="L18">
            <v>1.11874675750197</v>
          </cell>
          <cell r="M18">
            <v>1.19785625375324</v>
          </cell>
          <cell r="N18">
            <v>0.72093637689629</v>
          </cell>
          <cell r="O18">
            <v>1.4947012325901101</v>
          </cell>
          <cell r="P18">
            <v>0</v>
          </cell>
          <cell r="Q18">
            <v>0.05895742326571</v>
          </cell>
          <cell r="R18">
            <v>1.90281013177607</v>
          </cell>
          <cell r="S18">
            <v>0</v>
          </cell>
          <cell r="T18">
            <v>0</v>
          </cell>
          <cell r="U18">
            <v>0.47759913338466</v>
          </cell>
          <cell r="V18">
            <v>0</v>
          </cell>
          <cell r="W18">
            <v>0</v>
          </cell>
          <cell r="X18">
            <v>0</v>
          </cell>
          <cell r="Y18">
            <v>-0.4775991333844445</v>
          </cell>
          <cell r="Z18">
            <v>340.833733567015</v>
          </cell>
        </row>
        <row r="19">
          <cell r="D19" t="str">
            <v>UR1P</v>
          </cell>
          <cell r="E19">
            <v>1906.68975594511</v>
          </cell>
          <cell r="F19">
            <v>590.96375</v>
          </cell>
          <cell r="G19">
            <v>516.142651988116</v>
          </cell>
          <cell r="H19">
            <v>47.8073179016793</v>
          </cell>
          <cell r="I19">
            <v>16.26478095137</v>
          </cell>
          <cell r="J19">
            <v>0</v>
          </cell>
          <cell r="K19">
            <v>14.057180972078001</v>
          </cell>
          <cell r="L19">
            <v>10.9703719743241</v>
          </cell>
          <cell r="M19">
            <v>3.5253987696835</v>
          </cell>
          <cell r="N19">
            <v>4.5379494304739705</v>
          </cell>
          <cell r="O19">
            <v>1.2497169571771798</v>
          </cell>
          <cell r="P19">
            <v>0</v>
          </cell>
          <cell r="Q19">
            <v>13.3816245162478</v>
          </cell>
          <cell r="R19">
            <v>1.58345425839801</v>
          </cell>
          <cell r="S19">
            <v>10.605</v>
          </cell>
          <cell r="T19">
            <v>0</v>
          </cell>
          <cell r="U19">
            <v>0.35196335007784</v>
          </cell>
          <cell r="V19">
            <v>0</v>
          </cell>
          <cell r="W19">
            <v>0</v>
          </cell>
          <cell r="X19">
            <v>0</v>
          </cell>
          <cell r="Y19">
            <v>-0.3519633500754935</v>
          </cell>
          <cell r="Z19">
            <v>3137.77895366466</v>
          </cell>
        </row>
        <row r="20">
          <cell r="D20" t="str">
            <v>UR2C</v>
          </cell>
          <cell r="E20">
            <v>268.609969235812</v>
          </cell>
          <cell r="F20">
            <v>26.03175</v>
          </cell>
          <cell r="G20">
            <v>0.08503698291651</v>
          </cell>
          <cell r="H20">
            <v>0</v>
          </cell>
          <cell r="I20">
            <v>0.368274854969</v>
          </cell>
          <cell r="J20">
            <v>0</v>
          </cell>
          <cell r="K20">
            <v>2.33083601755661</v>
          </cell>
          <cell r="L20">
            <v>0.1297374585325</v>
          </cell>
          <cell r="M20">
            <v>1.43534959385192</v>
          </cell>
          <cell r="N20">
            <v>1.08816751721746</v>
          </cell>
          <cell r="O20">
            <v>0.17390565237275998</v>
          </cell>
          <cell r="P20">
            <v>0</v>
          </cell>
          <cell r="Q20">
            <v>0</v>
          </cell>
          <cell r="R20">
            <v>0.40125045609862003</v>
          </cell>
          <cell r="S20">
            <v>0</v>
          </cell>
          <cell r="T20">
            <v>0</v>
          </cell>
          <cell r="U20">
            <v>0.01787564587319</v>
          </cell>
          <cell r="V20">
            <v>0</v>
          </cell>
          <cell r="W20">
            <v>0</v>
          </cell>
          <cell r="X20">
            <v>0</v>
          </cell>
          <cell r="Y20">
            <v>-0.017875645873573376</v>
          </cell>
          <cell r="Z20">
            <v>300.654277769327</v>
          </cell>
        </row>
        <row r="21">
          <cell r="D21" t="str">
            <v>UR2P</v>
          </cell>
          <cell r="E21">
            <v>609.970341769804</v>
          </cell>
          <cell r="F21">
            <v>67.70475</v>
          </cell>
          <cell r="G21">
            <v>19.3989139035695</v>
          </cell>
          <cell r="H21">
            <v>0</v>
          </cell>
          <cell r="I21">
            <v>2.20187334759</v>
          </cell>
          <cell r="J21">
            <v>0</v>
          </cell>
          <cell r="K21">
            <v>4.45309311824617</v>
          </cell>
          <cell r="L21">
            <v>0.26800873258438</v>
          </cell>
          <cell r="M21">
            <v>4.16708197034101</v>
          </cell>
          <cell r="N21">
            <v>5.7915344046088</v>
          </cell>
          <cell r="O21">
            <v>0.35896642586839</v>
          </cell>
          <cell r="P21">
            <v>0</v>
          </cell>
          <cell r="Q21">
            <v>0</v>
          </cell>
          <cell r="R21">
            <v>5.10476109448761</v>
          </cell>
          <cell r="S21">
            <v>0</v>
          </cell>
          <cell r="T21">
            <v>0</v>
          </cell>
          <cell r="U21">
            <v>0.07227586488231999</v>
          </cell>
          <cell r="V21">
            <v>0</v>
          </cell>
          <cell r="W21">
            <v>0</v>
          </cell>
          <cell r="X21">
            <v>0</v>
          </cell>
          <cell r="Y21">
            <v>-0.07227586488193083</v>
          </cell>
          <cell r="Z21">
            <v>719.4193247671001</v>
          </cell>
        </row>
        <row r="22">
          <cell r="D22" t="str">
            <v>UR3C</v>
          </cell>
          <cell r="E22">
            <v>26.9183867290249</v>
          </cell>
          <cell r="F22">
            <v>0</v>
          </cell>
          <cell r="G22">
            <v>270.695138379855</v>
          </cell>
          <cell r="H22">
            <v>0</v>
          </cell>
          <cell r="I22">
            <v>0.41412501669</v>
          </cell>
          <cell r="J22">
            <v>0</v>
          </cell>
          <cell r="K22">
            <v>58.772134209221896</v>
          </cell>
          <cell r="L22">
            <v>55.5406381621029</v>
          </cell>
          <cell r="M22">
            <v>13.164703953370498</v>
          </cell>
          <cell r="N22">
            <v>19.7608292333347</v>
          </cell>
          <cell r="O22">
            <v>2.3318759032910696</v>
          </cell>
          <cell r="P22">
            <v>0</v>
          </cell>
          <cell r="Q22">
            <v>9.84421272691535</v>
          </cell>
          <cell r="R22">
            <v>1.94131083163524</v>
          </cell>
          <cell r="S22">
            <v>0</v>
          </cell>
          <cell r="T22">
            <v>0</v>
          </cell>
          <cell r="U22">
            <v>0.65155288210606</v>
          </cell>
          <cell r="V22">
            <v>0</v>
          </cell>
          <cell r="W22">
            <v>0</v>
          </cell>
          <cell r="X22">
            <v>0</v>
          </cell>
          <cell r="Y22">
            <v>-27.54061703422161</v>
          </cell>
          <cell r="Z22">
            <v>432.494290993326</v>
          </cell>
        </row>
        <row r="23">
          <cell r="D23" t="str">
            <v>UR3P</v>
          </cell>
          <cell r="E23">
            <v>2564.8848316039803</v>
          </cell>
          <cell r="F23">
            <v>9.339</v>
          </cell>
          <cell r="G23">
            <v>286.990434423417</v>
          </cell>
          <cell r="H23">
            <v>106.992451670201</v>
          </cell>
          <cell r="I23">
            <v>15.8833982825</v>
          </cell>
          <cell r="J23">
            <v>0</v>
          </cell>
          <cell r="K23">
            <v>55.0756972323789</v>
          </cell>
          <cell r="L23">
            <v>40.7450663829532</v>
          </cell>
          <cell r="M23">
            <v>8.51657977943857</v>
          </cell>
          <cell r="N23">
            <v>11.153088521208499</v>
          </cell>
          <cell r="O23">
            <v>3.25109392291494</v>
          </cell>
          <cell r="P23">
            <v>0</v>
          </cell>
          <cell r="Q23">
            <v>11.9619452332355</v>
          </cell>
          <cell r="R23">
            <v>4.78756386372876</v>
          </cell>
          <cell r="S23">
            <v>0</v>
          </cell>
          <cell r="T23">
            <v>0</v>
          </cell>
          <cell r="U23">
            <v>0.75718139996487</v>
          </cell>
          <cell r="V23">
            <v>0</v>
          </cell>
          <cell r="W23">
            <v>0</v>
          </cell>
          <cell r="X23">
            <v>0</v>
          </cell>
          <cell r="Y23">
            <v>-0.7571813999707047</v>
          </cell>
          <cell r="Z23">
            <v>3119.5811509159503</v>
          </cell>
        </row>
        <row r="24">
          <cell r="D24" t="str">
            <v>UR4C</v>
          </cell>
          <cell r="E24">
            <v>0</v>
          </cell>
          <cell r="F24">
            <v>50.74425</v>
          </cell>
          <cell r="G24">
            <v>0</v>
          </cell>
          <cell r="H24">
            <v>0</v>
          </cell>
          <cell r="I24">
            <v>0</v>
          </cell>
          <cell r="J24">
            <v>0</v>
          </cell>
          <cell r="K24">
            <v>206.47595388094499</v>
          </cell>
          <cell r="L24">
            <v>0</v>
          </cell>
          <cell r="M24">
            <v>0</v>
          </cell>
          <cell r="N24">
            <v>0</v>
          </cell>
          <cell r="O24">
            <v>0</v>
          </cell>
          <cell r="P24">
            <v>0</v>
          </cell>
          <cell r="Q24">
            <v>0</v>
          </cell>
          <cell r="R24">
            <v>0</v>
          </cell>
          <cell r="S24">
            <v>2.8275</v>
          </cell>
          <cell r="T24">
            <v>0</v>
          </cell>
          <cell r="U24">
            <v>0</v>
          </cell>
          <cell r="V24">
            <v>0</v>
          </cell>
          <cell r="W24">
            <v>0</v>
          </cell>
          <cell r="X24">
            <v>0</v>
          </cell>
          <cell r="Y24">
            <v>0</v>
          </cell>
          <cell r="Z24">
            <v>260.047703880945</v>
          </cell>
        </row>
        <row r="25">
          <cell r="D25" t="str">
            <v>UR4P</v>
          </cell>
          <cell r="E25">
            <v>117.892277588372</v>
          </cell>
          <cell r="F25">
            <v>71.04675</v>
          </cell>
          <cell r="G25">
            <v>0</v>
          </cell>
          <cell r="H25">
            <v>0</v>
          </cell>
          <cell r="I25">
            <v>6.0961700688</v>
          </cell>
          <cell r="J25">
            <v>0</v>
          </cell>
          <cell r="K25">
            <v>9.6506899493359</v>
          </cell>
          <cell r="L25">
            <v>0</v>
          </cell>
          <cell r="M25">
            <v>0</v>
          </cell>
          <cell r="N25">
            <v>0</v>
          </cell>
          <cell r="O25">
            <v>0</v>
          </cell>
          <cell r="P25">
            <v>0</v>
          </cell>
          <cell r="Q25">
            <v>0</v>
          </cell>
          <cell r="R25">
            <v>0</v>
          </cell>
          <cell r="S25">
            <v>0.5408421046874999</v>
          </cell>
          <cell r="T25">
            <v>0</v>
          </cell>
          <cell r="U25">
            <v>0</v>
          </cell>
          <cell r="V25">
            <v>0</v>
          </cell>
          <cell r="W25">
            <v>0</v>
          </cell>
          <cell r="X25">
            <v>0</v>
          </cell>
          <cell r="Y25">
            <v>-4.263256414560601E-13</v>
          </cell>
          <cell r="Z25">
            <v>205.226729711195</v>
          </cell>
        </row>
        <row r="26">
          <cell r="D26" t="str">
            <v>UR5</v>
          </cell>
          <cell r="E26">
            <v>187.461087687104</v>
          </cell>
          <cell r="F26">
            <v>204.289</v>
          </cell>
          <cell r="G26">
            <v>102.26022582106</v>
          </cell>
          <cell r="H26">
            <v>10.2045355609389</v>
          </cell>
          <cell r="I26">
            <v>1.9675819584610001</v>
          </cell>
          <cell r="J26">
            <v>0</v>
          </cell>
          <cell r="K26">
            <v>17.9845578333641</v>
          </cell>
          <cell r="L26">
            <v>12.9440538475148</v>
          </cell>
          <cell r="M26">
            <v>3.76907998395205</v>
          </cell>
          <cell r="N26">
            <v>3.52923779288191</v>
          </cell>
          <cell r="O26">
            <v>1.7901572462136701</v>
          </cell>
          <cell r="P26">
            <v>0</v>
          </cell>
          <cell r="Q26">
            <v>14.4458649039189</v>
          </cell>
          <cell r="R26">
            <v>3.15279760667679</v>
          </cell>
          <cell r="S26">
            <v>68.40530211567341</v>
          </cell>
          <cell r="T26">
            <v>0</v>
          </cell>
          <cell r="U26">
            <v>0.72634026283994</v>
          </cell>
          <cell r="V26">
            <v>0</v>
          </cell>
          <cell r="W26">
            <v>0</v>
          </cell>
          <cell r="X26">
            <v>0</v>
          </cell>
          <cell r="Y26">
            <v>-0.7263402628402673</v>
          </cell>
          <cell r="Z26">
            <v>632.2034823577591</v>
          </cell>
        </row>
        <row r="27">
          <cell r="D27" t="str">
            <v>OR</v>
          </cell>
          <cell r="E27">
            <v>974.739576521878</v>
          </cell>
          <cell r="F27">
            <v>455.16125</v>
          </cell>
          <cell r="G27">
            <v>228.721738701706</v>
          </cell>
          <cell r="H27">
            <v>70.0283794239309</v>
          </cell>
          <cell r="I27">
            <v>17.4999999998154</v>
          </cell>
          <cell r="J27">
            <v>0</v>
          </cell>
          <cell r="K27">
            <v>44.5031871839999</v>
          </cell>
          <cell r="L27">
            <v>16.278214835412</v>
          </cell>
          <cell r="M27">
            <v>5.65532249206261</v>
          </cell>
          <cell r="N27">
            <v>6.48536911316217</v>
          </cell>
          <cell r="O27">
            <v>3.45324266921265</v>
          </cell>
          <cell r="P27">
            <v>0</v>
          </cell>
          <cell r="Q27">
            <v>22.137500875</v>
          </cell>
          <cell r="R27">
            <v>4.38393390720839</v>
          </cell>
          <cell r="S27">
            <v>0</v>
          </cell>
          <cell r="T27">
            <v>0</v>
          </cell>
          <cell r="U27">
            <v>0.53522205381259</v>
          </cell>
          <cell r="V27">
            <v>0</v>
          </cell>
          <cell r="W27">
            <v>0</v>
          </cell>
          <cell r="X27">
            <v>0</v>
          </cell>
          <cell r="Y27">
            <v>-0.5352220538106849</v>
          </cell>
          <cell r="Z27">
            <v>1849.04771572339</v>
          </cell>
        </row>
        <row r="28">
          <cell r="D28" t="str">
            <v>Total</v>
          </cell>
          <cell r="E28">
            <v>21519.049840888103</v>
          </cell>
          <cell r="F28">
            <v>4664.708488456729</v>
          </cell>
          <cell r="G28">
            <v>3095.55373403999</v>
          </cell>
          <cell r="H28">
            <v>1217.8848596455</v>
          </cell>
          <cell r="I28">
            <v>115.59453194200101</v>
          </cell>
          <cell r="J28">
            <v>0</v>
          </cell>
          <cell r="K28">
            <v>627.2604894240039</v>
          </cell>
          <cell r="L28">
            <v>244.586475411792</v>
          </cell>
          <cell r="M28">
            <v>54.8605291333322</v>
          </cell>
          <cell r="N28">
            <v>65.5733840109849</v>
          </cell>
          <cell r="O28">
            <v>34.5324289574282</v>
          </cell>
          <cell r="P28">
            <v>0</v>
          </cell>
          <cell r="Q28">
            <v>174.738761483855</v>
          </cell>
          <cell r="R28">
            <v>49.8239606656212</v>
          </cell>
          <cell r="S28">
            <v>225.79873659995</v>
          </cell>
          <cell r="T28">
            <v>0</v>
          </cell>
          <cell r="U28">
            <v>5.39400167879048</v>
          </cell>
          <cell r="V28">
            <v>0</v>
          </cell>
          <cell r="W28">
            <v>0</v>
          </cell>
          <cell r="X28">
            <v>0</v>
          </cell>
          <cell r="Y28">
            <v>-226.97243182538296</v>
          </cell>
          <cell r="Z28">
            <v>31868.3877905127</v>
          </cell>
        </row>
      </sheetData>
      <sheetData sheetId="9">
        <row r="4">
          <cell r="H4">
            <v>1</v>
          </cell>
          <cell r="I4">
            <v>0.5</v>
          </cell>
          <cell r="J4">
            <v>0.5</v>
          </cell>
          <cell r="K4">
            <v>0.8</v>
          </cell>
          <cell r="L4">
            <v>0.61</v>
          </cell>
          <cell r="M4">
            <v>0.23</v>
          </cell>
          <cell r="N4">
            <v>0.21</v>
          </cell>
          <cell r="O4">
            <v>0.02</v>
          </cell>
          <cell r="P4">
            <v>0.65</v>
          </cell>
          <cell r="Q4">
            <v>0.25</v>
          </cell>
          <cell r="R4">
            <v>0</v>
          </cell>
          <cell r="S4">
            <v>0.6</v>
          </cell>
          <cell r="T4">
            <v>0</v>
          </cell>
          <cell r="U4">
            <v>0.6</v>
          </cell>
          <cell r="V4">
            <v>0</v>
          </cell>
          <cell r="W4">
            <v>0.6</v>
          </cell>
          <cell r="X4">
            <v>0</v>
          </cell>
          <cell r="Y4">
            <v>0.4</v>
          </cell>
          <cell r="Z4">
            <v>0</v>
          </cell>
          <cell r="AA4">
            <v>0.4</v>
          </cell>
        </row>
        <row r="5">
          <cell r="H5">
            <v>0.5</v>
          </cell>
          <cell r="I5">
            <v>1</v>
          </cell>
          <cell r="J5">
            <v>0.5</v>
          </cell>
          <cell r="K5">
            <v>0.8</v>
          </cell>
          <cell r="L5">
            <v>0.28</v>
          </cell>
          <cell r="M5">
            <v>0.55</v>
          </cell>
          <cell r="N5">
            <v>0.07</v>
          </cell>
          <cell r="O5">
            <v>0.09</v>
          </cell>
          <cell r="P5">
            <v>0.47</v>
          </cell>
          <cell r="Q5">
            <v>0.25</v>
          </cell>
          <cell r="R5">
            <v>0</v>
          </cell>
          <cell r="S5">
            <v>0.6</v>
          </cell>
          <cell r="T5">
            <v>0</v>
          </cell>
          <cell r="U5">
            <v>0.6</v>
          </cell>
          <cell r="V5">
            <v>0</v>
          </cell>
          <cell r="W5">
            <v>0.6</v>
          </cell>
          <cell r="X5">
            <v>0</v>
          </cell>
          <cell r="Y5">
            <v>0.4</v>
          </cell>
          <cell r="Z5">
            <v>0</v>
          </cell>
          <cell r="AA5">
            <v>0.4</v>
          </cell>
        </row>
        <row r="6">
          <cell r="H6">
            <v>0.5</v>
          </cell>
          <cell r="I6">
            <v>0.5</v>
          </cell>
          <cell r="J6">
            <v>1</v>
          </cell>
          <cell r="K6">
            <v>0.4</v>
          </cell>
          <cell r="L6">
            <v>0.6</v>
          </cell>
          <cell r="M6">
            <v>0.4</v>
          </cell>
          <cell r="N6">
            <v>0</v>
          </cell>
          <cell r="O6">
            <v>0</v>
          </cell>
          <cell r="P6">
            <v>0.4</v>
          </cell>
          <cell r="Q6">
            <v>0.25</v>
          </cell>
          <cell r="R6">
            <v>0</v>
          </cell>
          <cell r="S6">
            <v>0.2</v>
          </cell>
          <cell r="T6">
            <v>0</v>
          </cell>
          <cell r="U6">
            <v>0.2</v>
          </cell>
          <cell r="V6">
            <v>0</v>
          </cell>
          <cell r="W6">
            <v>0.4</v>
          </cell>
          <cell r="X6">
            <v>0</v>
          </cell>
          <cell r="Y6">
            <v>0.2</v>
          </cell>
          <cell r="Z6">
            <v>0</v>
          </cell>
          <cell r="AA6">
            <v>0.2</v>
          </cell>
        </row>
        <row r="7">
          <cell r="H7">
            <v>0.8</v>
          </cell>
          <cell r="I7">
            <v>0.8</v>
          </cell>
          <cell r="J7">
            <v>0.4</v>
          </cell>
          <cell r="K7">
            <v>1</v>
          </cell>
          <cell r="L7">
            <v>0.6</v>
          </cell>
          <cell r="M7">
            <v>0.6</v>
          </cell>
          <cell r="N7">
            <v>0</v>
          </cell>
          <cell r="O7">
            <v>0</v>
          </cell>
          <cell r="P7">
            <v>0.6</v>
          </cell>
          <cell r="Q7">
            <v>0.6</v>
          </cell>
          <cell r="R7">
            <v>0.2</v>
          </cell>
          <cell r="S7">
            <v>0.8</v>
          </cell>
          <cell r="T7">
            <v>0.2</v>
          </cell>
          <cell r="U7">
            <v>0.8</v>
          </cell>
          <cell r="V7">
            <v>0</v>
          </cell>
          <cell r="W7">
            <v>0.6</v>
          </cell>
          <cell r="X7">
            <v>0.2</v>
          </cell>
          <cell r="Y7">
            <v>0.4</v>
          </cell>
          <cell r="Z7">
            <v>0.2</v>
          </cell>
          <cell r="AA7">
            <v>0.4</v>
          </cell>
        </row>
        <row r="8">
          <cell r="H8">
            <v>0.61</v>
          </cell>
          <cell r="I8">
            <v>0.28</v>
          </cell>
          <cell r="J8">
            <v>0.6</v>
          </cell>
          <cell r="K8">
            <v>0.6</v>
          </cell>
          <cell r="L8">
            <v>1</v>
          </cell>
          <cell r="M8">
            <v>0.25</v>
          </cell>
          <cell r="N8">
            <v>0.02</v>
          </cell>
          <cell r="O8">
            <v>0.02</v>
          </cell>
          <cell r="P8">
            <v>0.23</v>
          </cell>
          <cell r="Q8">
            <v>0.6</v>
          </cell>
          <cell r="R8">
            <v>0</v>
          </cell>
          <cell r="S8">
            <v>0.8</v>
          </cell>
          <cell r="T8">
            <v>0</v>
          </cell>
          <cell r="U8">
            <v>0.8</v>
          </cell>
          <cell r="V8">
            <v>0</v>
          </cell>
          <cell r="W8">
            <v>0.6</v>
          </cell>
          <cell r="X8">
            <v>0</v>
          </cell>
          <cell r="Y8">
            <v>0.4</v>
          </cell>
          <cell r="Z8">
            <v>0</v>
          </cell>
          <cell r="AA8">
            <v>0.4</v>
          </cell>
        </row>
        <row r="9">
          <cell r="H9">
            <v>0.23</v>
          </cell>
          <cell r="I9">
            <v>0.55</v>
          </cell>
          <cell r="J9">
            <v>0.4</v>
          </cell>
          <cell r="K9">
            <v>0.6</v>
          </cell>
          <cell r="L9">
            <v>0.25</v>
          </cell>
          <cell r="M9">
            <v>1</v>
          </cell>
          <cell r="N9">
            <v>-0.07</v>
          </cell>
          <cell r="O9">
            <v>-0.1</v>
          </cell>
          <cell r="P9">
            <v>0.11</v>
          </cell>
          <cell r="Q9">
            <v>0.25</v>
          </cell>
          <cell r="R9">
            <v>0</v>
          </cell>
          <cell r="S9">
            <v>0.2</v>
          </cell>
          <cell r="T9">
            <v>0</v>
          </cell>
          <cell r="U9">
            <v>0.2</v>
          </cell>
          <cell r="V9">
            <v>0</v>
          </cell>
          <cell r="W9">
            <v>0</v>
          </cell>
          <cell r="X9">
            <v>0</v>
          </cell>
          <cell r="Y9">
            <v>0</v>
          </cell>
          <cell r="Z9">
            <v>0</v>
          </cell>
          <cell r="AA9">
            <v>0</v>
          </cell>
        </row>
        <row r="10">
          <cell r="H10">
            <v>0.21</v>
          </cell>
          <cell r="I10">
            <v>0.07</v>
          </cell>
          <cell r="J10">
            <v>0</v>
          </cell>
          <cell r="K10">
            <v>0</v>
          </cell>
          <cell r="L10">
            <v>0.02</v>
          </cell>
          <cell r="M10">
            <v>-0.07</v>
          </cell>
          <cell r="N10">
            <v>1</v>
          </cell>
          <cell r="O10">
            <v>0.04</v>
          </cell>
          <cell r="P10">
            <v>0.1</v>
          </cell>
          <cell r="Q10">
            <v>0</v>
          </cell>
          <cell r="R10">
            <v>0</v>
          </cell>
          <cell r="S10">
            <v>0</v>
          </cell>
          <cell r="T10">
            <v>0</v>
          </cell>
          <cell r="U10">
            <v>0</v>
          </cell>
          <cell r="V10">
            <v>0</v>
          </cell>
          <cell r="W10">
            <v>0</v>
          </cell>
          <cell r="X10">
            <v>0</v>
          </cell>
          <cell r="Y10">
            <v>0</v>
          </cell>
          <cell r="Z10">
            <v>0</v>
          </cell>
          <cell r="AA10">
            <v>0</v>
          </cell>
        </row>
        <row r="11">
          <cell r="H11">
            <v>0.02</v>
          </cell>
          <cell r="I11">
            <v>0.09</v>
          </cell>
          <cell r="J11">
            <v>0</v>
          </cell>
          <cell r="K11">
            <v>0</v>
          </cell>
          <cell r="L11">
            <v>0.02</v>
          </cell>
          <cell r="M11">
            <v>-0.1</v>
          </cell>
          <cell r="N11">
            <v>0.04</v>
          </cell>
          <cell r="O11">
            <v>1</v>
          </cell>
          <cell r="P11">
            <v>0.1</v>
          </cell>
          <cell r="Q11">
            <v>0</v>
          </cell>
          <cell r="R11">
            <v>0</v>
          </cell>
          <cell r="S11">
            <v>0</v>
          </cell>
          <cell r="T11">
            <v>0</v>
          </cell>
          <cell r="U11">
            <v>0</v>
          </cell>
          <cell r="V11">
            <v>0</v>
          </cell>
          <cell r="W11">
            <v>0</v>
          </cell>
          <cell r="X11">
            <v>0</v>
          </cell>
          <cell r="Y11">
            <v>0</v>
          </cell>
          <cell r="Z11">
            <v>0</v>
          </cell>
          <cell r="AA11">
            <v>0</v>
          </cell>
        </row>
        <row r="12">
          <cell r="H12">
            <v>0.65</v>
          </cell>
          <cell r="I12">
            <v>0.47</v>
          </cell>
          <cell r="J12">
            <v>0.4</v>
          </cell>
          <cell r="K12">
            <v>0.6</v>
          </cell>
          <cell r="L12">
            <v>0.23</v>
          </cell>
          <cell r="M12">
            <v>0.11</v>
          </cell>
          <cell r="N12">
            <v>0.1</v>
          </cell>
          <cell r="O12">
            <v>0.1</v>
          </cell>
          <cell r="P12">
            <v>1</v>
          </cell>
          <cell r="Q12">
            <v>0.6</v>
          </cell>
          <cell r="R12">
            <v>0</v>
          </cell>
          <cell r="S12">
            <v>0.6</v>
          </cell>
          <cell r="T12">
            <v>0</v>
          </cell>
          <cell r="U12">
            <v>0.6</v>
          </cell>
          <cell r="V12">
            <v>0</v>
          </cell>
          <cell r="W12">
            <v>0</v>
          </cell>
          <cell r="X12">
            <v>0</v>
          </cell>
          <cell r="Y12">
            <v>0.2</v>
          </cell>
          <cell r="Z12">
            <v>0</v>
          </cell>
          <cell r="AA12">
            <v>0.2</v>
          </cell>
        </row>
        <row r="13">
          <cell r="H13">
            <v>0.25</v>
          </cell>
          <cell r="I13">
            <v>0.25</v>
          </cell>
          <cell r="J13">
            <v>0.25</v>
          </cell>
          <cell r="K13">
            <v>0.6</v>
          </cell>
          <cell r="L13">
            <v>0.6</v>
          </cell>
          <cell r="M13">
            <v>0.25</v>
          </cell>
          <cell r="N13">
            <v>0</v>
          </cell>
          <cell r="O13">
            <v>0</v>
          </cell>
          <cell r="P13">
            <v>0.6</v>
          </cell>
          <cell r="Q13">
            <v>1</v>
          </cell>
          <cell r="R13">
            <v>0</v>
          </cell>
          <cell r="S13">
            <v>0</v>
          </cell>
          <cell r="T13">
            <v>0</v>
          </cell>
          <cell r="U13">
            <v>0</v>
          </cell>
          <cell r="V13">
            <v>0</v>
          </cell>
          <cell r="W13">
            <v>0</v>
          </cell>
          <cell r="X13">
            <v>0</v>
          </cell>
          <cell r="Y13">
            <v>0.2</v>
          </cell>
          <cell r="Z13">
            <v>0</v>
          </cell>
          <cell r="AA13">
            <v>0.2</v>
          </cell>
        </row>
        <row r="14">
          <cell r="H14">
            <v>0</v>
          </cell>
          <cell r="I14">
            <v>0</v>
          </cell>
          <cell r="J14">
            <v>0</v>
          </cell>
          <cell r="K14">
            <v>0.2</v>
          </cell>
          <cell r="L14">
            <v>0</v>
          </cell>
          <cell r="M14">
            <v>0</v>
          </cell>
          <cell r="N14">
            <v>0</v>
          </cell>
          <cell r="O14">
            <v>0</v>
          </cell>
          <cell r="P14">
            <v>0</v>
          </cell>
          <cell r="Q14">
            <v>0</v>
          </cell>
          <cell r="R14">
            <v>1</v>
          </cell>
          <cell r="S14">
            <v>0</v>
          </cell>
          <cell r="T14">
            <v>0.4</v>
          </cell>
          <cell r="U14">
            <v>0</v>
          </cell>
          <cell r="V14">
            <v>0</v>
          </cell>
          <cell r="W14">
            <v>0</v>
          </cell>
          <cell r="X14">
            <v>0.2</v>
          </cell>
          <cell r="Y14">
            <v>0</v>
          </cell>
          <cell r="Z14">
            <v>0.4</v>
          </cell>
          <cell r="AA14">
            <v>0</v>
          </cell>
        </row>
        <row r="15">
          <cell r="H15">
            <v>0.6</v>
          </cell>
          <cell r="I15">
            <v>0.6</v>
          </cell>
          <cell r="J15">
            <v>0.2</v>
          </cell>
          <cell r="K15">
            <v>0.8</v>
          </cell>
          <cell r="L15">
            <v>0.8</v>
          </cell>
          <cell r="M15">
            <v>0.2</v>
          </cell>
          <cell r="N15">
            <v>0</v>
          </cell>
          <cell r="O15">
            <v>0</v>
          </cell>
          <cell r="P15">
            <v>0.6</v>
          </cell>
          <cell r="Q15">
            <v>0</v>
          </cell>
          <cell r="R15">
            <v>0</v>
          </cell>
          <cell r="S15">
            <v>1</v>
          </cell>
          <cell r="T15">
            <v>0</v>
          </cell>
          <cell r="U15">
            <v>0.8</v>
          </cell>
          <cell r="V15">
            <v>0</v>
          </cell>
          <cell r="W15">
            <v>0</v>
          </cell>
          <cell r="X15">
            <v>0</v>
          </cell>
          <cell r="Y15">
            <v>0.2</v>
          </cell>
          <cell r="Z15">
            <v>0</v>
          </cell>
          <cell r="AA15">
            <v>0.2</v>
          </cell>
        </row>
        <row r="16">
          <cell r="H16">
            <v>0</v>
          </cell>
          <cell r="I16">
            <v>0</v>
          </cell>
          <cell r="J16">
            <v>0</v>
          </cell>
          <cell r="K16">
            <v>0.2</v>
          </cell>
          <cell r="L16">
            <v>0</v>
          </cell>
          <cell r="M16">
            <v>0</v>
          </cell>
          <cell r="N16">
            <v>0</v>
          </cell>
          <cell r="O16">
            <v>0</v>
          </cell>
          <cell r="P16">
            <v>0</v>
          </cell>
          <cell r="Q16">
            <v>0</v>
          </cell>
          <cell r="R16">
            <v>0.4</v>
          </cell>
          <cell r="S16">
            <v>0</v>
          </cell>
          <cell r="T16">
            <v>1</v>
          </cell>
          <cell r="U16">
            <v>0</v>
          </cell>
          <cell r="V16">
            <v>0</v>
          </cell>
          <cell r="W16">
            <v>0</v>
          </cell>
          <cell r="X16">
            <v>0.2</v>
          </cell>
          <cell r="Y16">
            <v>0</v>
          </cell>
          <cell r="Z16">
            <v>0.4</v>
          </cell>
          <cell r="AA16">
            <v>0</v>
          </cell>
        </row>
        <row r="17">
          <cell r="H17">
            <v>0.6</v>
          </cell>
          <cell r="I17">
            <v>0.6</v>
          </cell>
          <cell r="J17">
            <v>0.2</v>
          </cell>
          <cell r="K17">
            <v>0.8</v>
          </cell>
          <cell r="L17">
            <v>0.8</v>
          </cell>
          <cell r="M17">
            <v>0.2</v>
          </cell>
          <cell r="N17">
            <v>0</v>
          </cell>
          <cell r="O17">
            <v>0</v>
          </cell>
          <cell r="P17">
            <v>0.6</v>
          </cell>
          <cell r="Q17">
            <v>0</v>
          </cell>
          <cell r="R17">
            <v>0</v>
          </cell>
          <cell r="S17">
            <v>0.8</v>
          </cell>
          <cell r="T17">
            <v>0</v>
          </cell>
          <cell r="U17">
            <v>1</v>
          </cell>
          <cell r="V17">
            <v>0</v>
          </cell>
          <cell r="W17">
            <v>0</v>
          </cell>
          <cell r="X17">
            <v>0</v>
          </cell>
          <cell r="Y17">
            <v>0.2</v>
          </cell>
          <cell r="Z17">
            <v>0</v>
          </cell>
          <cell r="AA17">
            <v>0.2</v>
          </cell>
        </row>
        <row r="18">
          <cell r="H18">
            <v>0</v>
          </cell>
          <cell r="I18">
            <v>0</v>
          </cell>
          <cell r="J18">
            <v>0</v>
          </cell>
          <cell r="K18">
            <v>0</v>
          </cell>
          <cell r="L18">
            <v>0</v>
          </cell>
          <cell r="M18">
            <v>0</v>
          </cell>
          <cell r="N18">
            <v>0</v>
          </cell>
          <cell r="O18">
            <v>0</v>
          </cell>
          <cell r="P18">
            <v>0</v>
          </cell>
          <cell r="Q18">
            <v>0</v>
          </cell>
          <cell r="R18">
            <v>0</v>
          </cell>
          <cell r="S18">
            <v>0</v>
          </cell>
          <cell r="T18">
            <v>0</v>
          </cell>
          <cell r="U18">
            <v>0</v>
          </cell>
          <cell r="V18">
            <v>1</v>
          </cell>
          <cell r="W18">
            <v>0</v>
          </cell>
          <cell r="X18">
            <v>0</v>
          </cell>
          <cell r="Y18">
            <v>0</v>
          </cell>
          <cell r="Z18">
            <v>0.4</v>
          </cell>
          <cell r="AA18">
            <v>0</v>
          </cell>
        </row>
        <row r="19">
          <cell r="H19">
            <v>0.6</v>
          </cell>
          <cell r="I19">
            <v>0.6</v>
          </cell>
          <cell r="J19">
            <v>0.4</v>
          </cell>
          <cell r="K19">
            <v>0.6</v>
          </cell>
          <cell r="L19">
            <v>0.6</v>
          </cell>
          <cell r="M19">
            <v>0</v>
          </cell>
          <cell r="N19">
            <v>0</v>
          </cell>
          <cell r="O19">
            <v>0</v>
          </cell>
          <cell r="P19">
            <v>0</v>
          </cell>
          <cell r="Q19">
            <v>0</v>
          </cell>
          <cell r="R19">
            <v>0</v>
          </cell>
          <cell r="S19">
            <v>0</v>
          </cell>
          <cell r="T19">
            <v>0</v>
          </cell>
          <cell r="U19">
            <v>0</v>
          </cell>
          <cell r="V19">
            <v>0</v>
          </cell>
          <cell r="W19">
            <v>1</v>
          </cell>
          <cell r="X19">
            <v>0</v>
          </cell>
          <cell r="Y19">
            <v>0</v>
          </cell>
          <cell r="Z19">
            <v>0</v>
          </cell>
          <cell r="AA19">
            <v>0.8</v>
          </cell>
        </row>
        <row r="20">
          <cell r="H20">
            <v>0</v>
          </cell>
          <cell r="I20">
            <v>0</v>
          </cell>
          <cell r="J20">
            <v>0</v>
          </cell>
          <cell r="K20">
            <v>0.2</v>
          </cell>
          <cell r="L20">
            <v>0</v>
          </cell>
          <cell r="M20">
            <v>0</v>
          </cell>
          <cell r="N20">
            <v>0</v>
          </cell>
          <cell r="O20">
            <v>0</v>
          </cell>
          <cell r="P20">
            <v>0</v>
          </cell>
          <cell r="Q20">
            <v>0</v>
          </cell>
          <cell r="R20">
            <v>0.2</v>
          </cell>
          <cell r="S20">
            <v>0</v>
          </cell>
          <cell r="T20">
            <v>0.2</v>
          </cell>
          <cell r="U20">
            <v>0</v>
          </cell>
          <cell r="V20">
            <v>0</v>
          </cell>
          <cell r="W20">
            <v>0</v>
          </cell>
          <cell r="X20">
            <v>1</v>
          </cell>
          <cell r="Y20">
            <v>0</v>
          </cell>
          <cell r="Z20">
            <v>0.4</v>
          </cell>
          <cell r="AA20">
            <v>0</v>
          </cell>
        </row>
        <row r="21">
          <cell r="H21">
            <v>0.4</v>
          </cell>
          <cell r="I21">
            <v>0.4</v>
          </cell>
          <cell r="J21">
            <v>0.2</v>
          </cell>
          <cell r="K21">
            <v>0.4</v>
          </cell>
          <cell r="L21">
            <v>0.4</v>
          </cell>
          <cell r="M21">
            <v>0</v>
          </cell>
          <cell r="N21">
            <v>0</v>
          </cell>
          <cell r="O21">
            <v>0</v>
          </cell>
          <cell r="P21">
            <v>0.2</v>
          </cell>
          <cell r="Q21">
            <v>0.2</v>
          </cell>
          <cell r="R21">
            <v>0</v>
          </cell>
          <cell r="S21">
            <v>0.2</v>
          </cell>
          <cell r="T21">
            <v>0</v>
          </cell>
          <cell r="U21">
            <v>0.2</v>
          </cell>
          <cell r="V21">
            <v>0</v>
          </cell>
          <cell r="W21">
            <v>0</v>
          </cell>
          <cell r="X21">
            <v>0</v>
          </cell>
          <cell r="Y21">
            <v>1</v>
          </cell>
          <cell r="Z21">
            <v>0</v>
          </cell>
          <cell r="AA21">
            <v>0.2</v>
          </cell>
        </row>
        <row r="22">
          <cell r="H22">
            <v>0</v>
          </cell>
          <cell r="I22">
            <v>0</v>
          </cell>
          <cell r="J22">
            <v>0</v>
          </cell>
          <cell r="K22">
            <v>0.2</v>
          </cell>
          <cell r="L22">
            <v>0</v>
          </cell>
          <cell r="M22">
            <v>0</v>
          </cell>
          <cell r="N22">
            <v>0</v>
          </cell>
          <cell r="O22">
            <v>0</v>
          </cell>
          <cell r="P22">
            <v>0</v>
          </cell>
          <cell r="Q22">
            <v>0</v>
          </cell>
          <cell r="R22">
            <v>0.4</v>
          </cell>
          <cell r="S22">
            <v>0</v>
          </cell>
          <cell r="T22">
            <v>0.4</v>
          </cell>
          <cell r="U22">
            <v>0</v>
          </cell>
          <cell r="V22">
            <v>0.4</v>
          </cell>
          <cell r="W22">
            <v>0</v>
          </cell>
          <cell r="X22">
            <v>0.4</v>
          </cell>
          <cell r="Y22">
            <v>0</v>
          </cell>
          <cell r="Z22">
            <v>1</v>
          </cell>
          <cell r="AA22">
            <v>0</v>
          </cell>
        </row>
        <row r="23">
          <cell r="H23">
            <v>0.4</v>
          </cell>
          <cell r="I23">
            <v>0.4</v>
          </cell>
          <cell r="J23">
            <v>0.2</v>
          </cell>
          <cell r="K23">
            <v>0.4</v>
          </cell>
          <cell r="L23">
            <v>0.4</v>
          </cell>
          <cell r="M23">
            <v>0</v>
          </cell>
          <cell r="N23">
            <v>0</v>
          </cell>
          <cell r="O23">
            <v>0</v>
          </cell>
          <cell r="P23">
            <v>0.2</v>
          </cell>
          <cell r="Q23">
            <v>0.2</v>
          </cell>
          <cell r="R23">
            <v>0</v>
          </cell>
          <cell r="S23">
            <v>0.2</v>
          </cell>
          <cell r="T23">
            <v>0</v>
          </cell>
          <cell r="U23">
            <v>0.2</v>
          </cell>
          <cell r="V23">
            <v>0</v>
          </cell>
          <cell r="W23">
            <v>0.8</v>
          </cell>
          <cell r="X23">
            <v>0</v>
          </cell>
          <cell r="Y23">
            <v>0.2</v>
          </cell>
          <cell r="Z23">
            <v>0</v>
          </cell>
          <cell r="AA23">
            <v>1</v>
          </cell>
        </row>
        <row r="24">
          <cell r="H24">
            <v>1</v>
          </cell>
          <cell r="I24">
            <v>0.5</v>
          </cell>
          <cell r="J24">
            <v>0.5</v>
          </cell>
          <cell r="K24">
            <v>0.8</v>
          </cell>
          <cell r="L24">
            <v>0.61</v>
          </cell>
          <cell r="M24">
            <v>0.23</v>
          </cell>
          <cell r="N24">
            <v>0.21</v>
          </cell>
          <cell r="O24">
            <v>0.02</v>
          </cell>
          <cell r="P24">
            <v>0.65</v>
          </cell>
          <cell r="Q24">
            <v>0.25</v>
          </cell>
          <cell r="R24">
            <v>0</v>
          </cell>
          <cell r="S24">
            <v>0.6</v>
          </cell>
          <cell r="T24">
            <v>0</v>
          </cell>
          <cell r="U24">
            <v>0.6</v>
          </cell>
          <cell r="V24">
            <v>0</v>
          </cell>
          <cell r="W24">
            <v>0.6</v>
          </cell>
          <cell r="X24">
            <v>0</v>
          </cell>
          <cell r="Y24">
            <v>0.4</v>
          </cell>
          <cell r="Z24">
            <v>0</v>
          </cell>
          <cell r="AA24">
            <v>0.4</v>
          </cell>
        </row>
        <row r="25">
          <cell r="H25">
            <v>0.5</v>
          </cell>
          <cell r="I25">
            <v>1</v>
          </cell>
          <cell r="J25">
            <v>0.5</v>
          </cell>
          <cell r="K25">
            <v>0.8</v>
          </cell>
          <cell r="L25">
            <v>0.28</v>
          </cell>
          <cell r="M25">
            <v>0.55</v>
          </cell>
          <cell r="N25">
            <v>0.07</v>
          </cell>
          <cell r="O25">
            <v>0.09</v>
          </cell>
          <cell r="P25">
            <v>0.47</v>
          </cell>
          <cell r="Q25">
            <v>0.25</v>
          </cell>
          <cell r="R25">
            <v>0</v>
          </cell>
          <cell r="S25">
            <v>0.6</v>
          </cell>
          <cell r="T25">
            <v>0</v>
          </cell>
          <cell r="U25">
            <v>0.6</v>
          </cell>
          <cell r="V25">
            <v>0</v>
          </cell>
          <cell r="W25">
            <v>0.6</v>
          </cell>
          <cell r="X25">
            <v>0</v>
          </cell>
          <cell r="Y25">
            <v>0.4</v>
          </cell>
          <cell r="Z25">
            <v>0</v>
          </cell>
          <cell r="AA25">
            <v>0.4</v>
          </cell>
        </row>
        <row r="26">
          <cell r="H26">
            <v>0.5</v>
          </cell>
          <cell r="I26">
            <v>0.5</v>
          </cell>
          <cell r="J26">
            <v>1</v>
          </cell>
          <cell r="K26">
            <v>0.4</v>
          </cell>
          <cell r="L26">
            <v>0.6</v>
          </cell>
          <cell r="M26">
            <v>0.4</v>
          </cell>
          <cell r="N26">
            <v>0</v>
          </cell>
          <cell r="O26">
            <v>0</v>
          </cell>
          <cell r="P26">
            <v>0.4</v>
          </cell>
          <cell r="Q26">
            <v>0.25</v>
          </cell>
          <cell r="R26">
            <v>0</v>
          </cell>
          <cell r="S26">
            <v>0.2</v>
          </cell>
          <cell r="T26">
            <v>0</v>
          </cell>
          <cell r="U26">
            <v>0.2</v>
          </cell>
          <cell r="V26">
            <v>0</v>
          </cell>
          <cell r="W26">
            <v>0.4</v>
          </cell>
          <cell r="X26">
            <v>0</v>
          </cell>
          <cell r="Y26">
            <v>0.2</v>
          </cell>
          <cell r="Z26">
            <v>0</v>
          </cell>
          <cell r="AA26">
            <v>0.2</v>
          </cell>
        </row>
        <row r="27">
          <cell r="H27">
            <v>0.8</v>
          </cell>
          <cell r="I27">
            <v>0.8</v>
          </cell>
          <cell r="J27">
            <v>0.4</v>
          </cell>
          <cell r="K27">
            <v>1</v>
          </cell>
          <cell r="L27">
            <v>0.6</v>
          </cell>
          <cell r="M27">
            <v>0.6</v>
          </cell>
          <cell r="N27">
            <v>0</v>
          </cell>
          <cell r="O27">
            <v>0</v>
          </cell>
          <cell r="P27">
            <v>0.6</v>
          </cell>
          <cell r="Q27">
            <v>0.6</v>
          </cell>
          <cell r="R27">
            <v>0.2</v>
          </cell>
          <cell r="S27">
            <v>0.8</v>
          </cell>
          <cell r="T27">
            <v>0.2</v>
          </cell>
          <cell r="U27">
            <v>0.8</v>
          </cell>
          <cell r="V27">
            <v>0</v>
          </cell>
          <cell r="W27">
            <v>0.6</v>
          </cell>
          <cell r="X27">
            <v>0.2</v>
          </cell>
          <cell r="Y27">
            <v>0.4</v>
          </cell>
          <cell r="Z27">
            <v>0.2</v>
          </cell>
          <cell r="AA27">
            <v>0.4</v>
          </cell>
        </row>
        <row r="28">
          <cell r="H28">
            <v>0.61</v>
          </cell>
          <cell r="I28">
            <v>0.28</v>
          </cell>
          <cell r="J28">
            <v>0.6</v>
          </cell>
          <cell r="K28">
            <v>0.6</v>
          </cell>
          <cell r="L28">
            <v>1</v>
          </cell>
          <cell r="M28">
            <v>0.25</v>
          </cell>
          <cell r="N28">
            <v>0.02</v>
          </cell>
          <cell r="O28">
            <v>0.02</v>
          </cell>
          <cell r="P28">
            <v>0.23</v>
          </cell>
          <cell r="Q28">
            <v>0.6</v>
          </cell>
          <cell r="R28">
            <v>0</v>
          </cell>
          <cell r="S28">
            <v>0.8</v>
          </cell>
          <cell r="T28">
            <v>0</v>
          </cell>
          <cell r="U28">
            <v>0.8</v>
          </cell>
          <cell r="V28">
            <v>0</v>
          </cell>
          <cell r="W28">
            <v>0.6</v>
          </cell>
          <cell r="X28">
            <v>0</v>
          </cell>
          <cell r="Y28">
            <v>0.4</v>
          </cell>
          <cell r="Z28">
            <v>0</v>
          </cell>
          <cell r="AA28">
            <v>0.4</v>
          </cell>
        </row>
        <row r="29">
          <cell r="H29">
            <v>0.23</v>
          </cell>
          <cell r="I29">
            <v>0.55</v>
          </cell>
          <cell r="J29">
            <v>0.4</v>
          </cell>
          <cell r="K29">
            <v>0.6</v>
          </cell>
          <cell r="L29">
            <v>0.25</v>
          </cell>
          <cell r="M29">
            <v>1</v>
          </cell>
          <cell r="N29">
            <v>-0.07</v>
          </cell>
          <cell r="O29">
            <v>-0.1</v>
          </cell>
          <cell r="P29">
            <v>0.11</v>
          </cell>
          <cell r="Q29">
            <v>0.25</v>
          </cell>
          <cell r="R29">
            <v>0</v>
          </cell>
          <cell r="S29">
            <v>0.2</v>
          </cell>
          <cell r="T29">
            <v>0</v>
          </cell>
          <cell r="U29">
            <v>0.2</v>
          </cell>
          <cell r="V29">
            <v>0</v>
          </cell>
          <cell r="W29">
            <v>0</v>
          </cell>
          <cell r="X29">
            <v>0</v>
          </cell>
          <cell r="Y29">
            <v>0</v>
          </cell>
          <cell r="Z29">
            <v>0</v>
          </cell>
          <cell r="AA29">
            <v>0</v>
          </cell>
        </row>
        <row r="30">
          <cell r="H30">
            <v>0.21</v>
          </cell>
          <cell r="I30">
            <v>0.07</v>
          </cell>
          <cell r="J30">
            <v>0</v>
          </cell>
          <cell r="K30">
            <v>0</v>
          </cell>
          <cell r="L30">
            <v>0.02</v>
          </cell>
          <cell r="M30">
            <v>-0.07</v>
          </cell>
          <cell r="N30">
            <v>1</v>
          </cell>
          <cell r="O30">
            <v>0.04</v>
          </cell>
          <cell r="P30">
            <v>0.1</v>
          </cell>
          <cell r="Q30">
            <v>0</v>
          </cell>
          <cell r="R30">
            <v>0</v>
          </cell>
          <cell r="S30">
            <v>0</v>
          </cell>
          <cell r="T30">
            <v>0</v>
          </cell>
          <cell r="U30">
            <v>0</v>
          </cell>
          <cell r="V30">
            <v>0</v>
          </cell>
          <cell r="W30">
            <v>0</v>
          </cell>
          <cell r="X30">
            <v>0</v>
          </cell>
          <cell r="Y30">
            <v>0</v>
          </cell>
          <cell r="Z30">
            <v>0</v>
          </cell>
          <cell r="AA30">
            <v>0</v>
          </cell>
        </row>
        <row r="31">
          <cell r="H31">
            <v>0.02</v>
          </cell>
          <cell r="I31">
            <v>0.09</v>
          </cell>
          <cell r="J31">
            <v>0</v>
          </cell>
          <cell r="K31">
            <v>0</v>
          </cell>
          <cell r="L31">
            <v>0.02</v>
          </cell>
          <cell r="M31">
            <v>-0.1</v>
          </cell>
          <cell r="N31">
            <v>0.04</v>
          </cell>
          <cell r="O31">
            <v>1</v>
          </cell>
          <cell r="P31">
            <v>0.1</v>
          </cell>
          <cell r="Q31">
            <v>0</v>
          </cell>
          <cell r="R31">
            <v>0</v>
          </cell>
          <cell r="S31">
            <v>0</v>
          </cell>
          <cell r="T31">
            <v>0</v>
          </cell>
          <cell r="U31">
            <v>0</v>
          </cell>
          <cell r="V31">
            <v>0</v>
          </cell>
          <cell r="W31">
            <v>0</v>
          </cell>
          <cell r="X31">
            <v>0</v>
          </cell>
          <cell r="Y31">
            <v>0</v>
          </cell>
          <cell r="Z31">
            <v>0</v>
          </cell>
          <cell r="AA31">
            <v>0</v>
          </cell>
        </row>
        <row r="32">
          <cell r="H32">
            <v>0.65</v>
          </cell>
          <cell r="I32">
            <v>0.47</v>
          </cell>
          <cell r="J32">
            <v>0.4</v>
          </cell>
          <cell r="K32">
            <v>0.6</v>
          </cell>
          <cell r="L32">
            <v>0.23</v>
          </cell>
          <cell r="M32">
            <v>0.11</v>
          </cell>
          <cell r="N32">
            <v>0.1</v>
          </cell>
          <cell r="O32">
            <v>0.1</v>
          </cell>
          <cell r="P32">
            <v>1</v>
          </cell>
          <cell r="Q32">
            <v>0.6</v>
          </cell>
          <cell r="R32">
            <v>0</v>
          </cell>
          <cell r="S32">
            <v>0.6</v>
          </cell>
          <cell r="T32">
            <v>0</v>
          </cell>
          <cell r="U32">
            <v>0.6</v>
          </cell>
          <cell r="V32">
            <v>0</v>
          </cell>
          <cell r="W32">
            <v>0</v>
          </cell>
          <cell r="X32">
            <v>0</v>
          </cell>
          <cell r="Y32">
            <v>0.2</v>
          </cell>
          <cell r="Z32">
            <v>0</v>
          </cell>
          <cell r="AA32">
            <v>0.2</v>
          </cell>
        </row>
        <row r="33">
          <cell r="H33">
            <v>0.25</v>
          </cell>
          <cell r="I33">
            <v>0.25</v>
          </cell>
          <cell r="J33">
            <v>0.25</v>
          </cell>
          <cell r="K33">
            <v>0.6</v>
          </cell>
          <cell r="L33">
            <v>0.6</v>
          </cell>
          <cell r="M33">
            <v>0.25</v>
          </cell>
          <cell r="N33">
            <v>0</v>
          </cell>
          <cell r="O33">
            <v>0</v>
          </cell>
          <cell r="P33">
            <v>0.6</v>
          </cell>
          <cell r="Q33">
            <v>1</v>
          </cell>
          <cell r="R33">
            <v>0</v>
          </cell>
          <cell r="S33">
            <v>0</v>
          </cell>
          <cell r="T33">
            <v>0</v>
          </cell>
          <cell r="U33">
            <v>0</v>
          </cell>
          <cell r="V33">
            <v>0</v>
          </cell>
          <cell r="W33">
            <v>0</v>
          </cell>
          <cell r="X33">
            <v>0</v>
          </cell>
          <cell r="Y33">
            <v>0.2</v>
          </cell>
          <cell r="Z33">
            <v>0</v>
          </cell>
          <cell r="AA33">
            <v>0.2</v>
          </cell>
        </row>
        <row r="34">
          <cell r="H34">
            <v>0</v>
          </cell>
          <cell r="I34">
            <v>0</v>
          </cell>
          <cell r="J34">
            <v>0</v>
          </cell>
          <cell r="K34">
            <v>0.2</v>
          </cell>
          <cell r="L34">
            <v>0</v>
          </cell>
          <cell r="M34">
            <v>0</v>
          </cell>
          <cell r="N34">
            <v>0</v>
          </cell>
          <cell r="O34">
            <v>0</v>
          </cell>
          <cell r="P34">
            <v>0</v>
          </cell>
          <cell r="Q34">
            <v>0</v>
          </cell>
          <cell r="R34">
            <v>1</v>
          </cell>
          <cell r="S34">
            <v>0</v>
          </cell>
          <cell r="T34">
            <v>0.4</v>
          </cell>
          <cell r="U34">
            <v>0</v>
          </cell>
          <cell r="V34">
            <v>0</v>
          </cell>
          <cell r="W34">
            <v>0</v>
          </cell>
          <cell r="X34">
            <v>0.2</v>
          </cell>
          <cell r="Y34">
            <v>0</v>
          </cell>
          <cell r="Z34">
            <v>0.4</v>
          </cell>
          <cell r="AA34">
            <v>0</v>
          </cell>
        </row>
        <row r="35">
          <cell r="H35">
            <v>0.6</v>
          </cell>
          <cell r="I35">
            <v>0.6</v>
          </cell>
          <cell r="J35">
            <v>0.2</v>
          </cell>
          <cell r="K35">
            <v>0.8</v>
          </cell>
          <cell r="L35">
            <v>0.8</v>
          </cell>
          <cell r="M35">
            <v>0.2</v>
          </cell>
          <cell r="N35">
            <v>0</v>
          </cell>
          <cell r="O35">
            <v>0</v>
          </cell>
          <cell r="P35">
            <v>0.6</v>
          </cell>
          <cell r="Q35">
            <v>0</v>
          </cell>
          <cell r="R35">
            <v>0</v>
          </cell>
          <cell r="S35">
            <v>1</v>
          </cell>
          <cell r="T35">
            <v>0</v>
          </cell>
          <cell r="U35">
            <v>0.8</v>
          </cell>
          <cell r="V35">
            <v>0</v>
          </cell>
          <cell r="W35">
            <v>0</v>
          </cell>
          <cell r="X35">
            <v>0</v>
          </cell>
          <cell r="Y35">
            <v>0.2</v>
          </cell>
          <cell r="Z35">
            <v>0</v>
          </cell>
          <cell r="AA35">
            <v>0.2</v>
          </cell>
        </row>
        <row r="36">
          <cell r="H36">
            <v>0</v>
          </cell>
          <cell r="I36">
            <v>0</v>
          </cell>
          <cell r="J36">
            <v>0</v>
          </cell>
          <cell r="K36">
            <v>0.2</v>
          </cell>
          <cell r="L36">
            <v>0</v>
          </cell>
          <cell r="M36">
            <v>0</v>
          </cell>
          <cell r="N36">
            <v>0</v>
          </cell>
          <cell r="O36">
            <v>0</v>
          </cell>
          <cell r="P36">
            <v>0</v>
          </cell>
          <cell r="Q36">
            <v>0</v>
          </cell>
          <cell r="R36">
            <v>0.4</v>
          </cell>
          <cell r="S36">
            <v>0</v>
          </cell>
          <cell r="T36">
            <v>1</v>
          </cell>
          <cell r="U36">
            <v>0</v>
          </cell>
          <cell r="V36">
            <v>0</v>
          </cell>
          <cell r="W36">
            <v>0</v>
          </cell>
          <cell r="X36">
            <v>0.2</v>
          </cell>
          <cell r="Y36">
            <v>0</v>
          </cell>
          <cell r="Z36">
            <v>0.4</v>
          </cell>
          <cell r="AA36">
            <v>0</v>
          </cell>
        </row>
        <row r="37">
          <cell r="H37">
            <v>0.6</v>
          </cell>
          <cell r="I37">
            <v>0.6</v>
          </cell>
          <cell r="J37">
            <v>0.2</v>
          </cell>
          <cell r="K37">
            <v>0.8</v>
          </cell>
          <cell r="L37">
            <v>0.8</v>
          </cell>
          <cell r="M37">
            <v>0.2</v>
          </cell>
          <cell r="N37">
            <v>0</v>
          </cell>
          <cell r="O37">
            <v>0</v>
          </cell>
          <cell r="P37">
            <v>0.6</v>
          </cell>
          <cell r="Q37">
            <v>0</v>
          </cell>
          <cell r="R37">
            <v>0</v>
          </cell>
          <cell r="S37">
            <v>0.8</v>
          </cell>
          <cell r="T37">
            <v>0</v>
          </cell>
          <cell r="U37">
            <v>1</v>
          </cell>
          <cell r="V37">
            <v>0</v>
          </cell>
          <cell r="W37">
            <v>0</v>
          </cell>
          <cell r="X37">
            <v>0</v>
          </cell>
          <cell r="Y37">
            <v>0.2</v>
          </cell>
          <cell r="Z37">
            <v>0</v>
          </cell>
          <cell r="AA37">
            <v>0.2</v>
          </cell>
        </row>
        <row r="38">
          <cell r="H38">
            <v>0</v>
          </cell>
          <cell r="I38">
            <v>0</v>
          </cell>
          <cell r="J38">
            <v>0</v>
          </cell>
          <cell r="K38">
            <v>0</v>
          </cell>
          <cell r="L38">
            <v>0</v>
          </cell>
          <cell r="M38">
            <v>0</v>
          </cell>
          <cell r="N38">
            <v>0</v>
          </cell>
          <cell r="O38">
            <v>0</v>
          </cell>
          <cell r="P38">
            <v>0</v>
          </cell>
          <cell r="Q38">
            <v>0</v>
          </cell>
          <cell r="R38">
            <v>0</v>
          </cell>
          <cell r="S38">
            <v>0</v>
          </cell>
          <cell r="T38">
            <v>0</v>
          </cell>
          <cell r="U38">
            <v>0</v>
          </cell>
          <cell r="V38">
            <v>1</v>
          </cell>
          <cell r="W38">
            <v>0</v>
          </cell>
          <cell r="X38">
            <v>0</v>
          </cell>
          <cell r="Y38">
            <v>0</v>
          </cell>
          <cell r="Z38">
            <v>0.4</v>
          </cell>
          <cell r="AA38">
            <v>0</v>
          </cell>
        </row>
        <row r="39">
          <cell r="H39">
            <v>0.6</v>
          </cell>
          <cell r="I39">
            <v>0.6</v>
          </cell>
          <cell r="J39">
            <v>0.4</v>
          </cell>
          <cell r="K39">
            <v>0.6</v>
          </cell>
          <cell r="L39">
            <v>0.6</v>
          </cell>
          <cell r="M39">
            <v>0</v>
          </cell>
          <cell r="N39">
            <v>0</v>
          </cell>
          <cell r="O39">
            <v>0</v>
          </cell>
          <cell r="P39">
            <v>0</v>
          </cell>
          <cell r="Q39">
            <v>0</v>
          </cell>
          <cell r="R39">
            <v>0</v>
          </cell>
          <cell r="S39">
            <v>0</v>
          </cell>
          <cell r="T39">
            <v>0</v>
          </cell>
          <cell r="U39">
            <v>0</v>
          </cell>
          <cell r="V39">
            <v>0</v>
          </cell>
          <cell r="W39">
            <v>1</v>
          </cell>
          <cell r="X39">
            <v>0</v>
          </cell>
          <cell r="Y39">
            <v>0</v>
          </cell>
          <cell r="Z39">
            <v>0</v>
          </cell>
          <cell r="AA39">
            <v>0.8</v>
          </cell>
        </row>
        <row r="40">
          <cell r="H40">
            <v>0</v>
          </cell>
          <cell r="I40">
            <v>0</v>
          </cell>
          <cell r="J40">
            <v>0</v>
          </cell>
          <cell r="K40">
            <v>0.2</v>
          </cell>
          <cell r="L40">
            <v>0</v>
          </cell>
          <cell r="M40">
            <v>0</v>
          </cell>
          <cell r="N40">
            <v>0</v>
          </cell>
          <cell r="O40">
            <v>0</v>
          </cell>
          <cell r="P40">
            <v>0</v>
          </cell>
          <cell r="Q40">
            <v>0</v>
          </cell>
          <cell r="R40">
            <v>0.2</v>
          </cell>
          <cell r="S40">
            <v>0</v>
          </cell>
          <cell r="T40">
            <v>0.2</v>
          </cell>
          <cell r="U40">
            <v>0</v>
          </cell>
          <cell r="V40">
            <v>0</v>
          </cell>
          <cell r="W40">
            <v>0</v>
          </cell>
          <cell r="X40">
            <v>1</v>
          </cell>
          <cell r="Y40">
            <v>0</v>
          </cell>
          <cell r="Z40">
            <v>0.4</v>
          </cell>
          <cell r="AA40">
            <v>0</v>
          </cell>
        </row>
        <row r="41">
          <cell r="H41">
            <v>0.4</v>
          </cell>
          <cell r="I41">
            <v>0.4</v>
          </cell>
          <cell r="J41">
            <v>0.2</v>
          </cell>
          <cell r="K41">
            <v>0.4</v>
          </cell>
          <cell r="L41">
            <v>0.4</v>
          </cell>
          <cell r="M41">
            <v>0</v>
          </cell>
          <cell r="N41">
            <v>0</v>
          </cell>
          <cell r="O41">
            <v>0</v>
          </cell>
          <cell r="P41">
            <v>0.2</v>
          </cell>
          <cell r="Q41">
            <v>0.2</v>
          </cell>
          <cell r="R41">
            <v>0</v>
          </cell>
          <cell r="S41">
            <v>0.2</v>
          </cell>
          <cell r="T41">
            <v>0</v>
          </cell>
          <cell r="U41">
            <v>0.2</v>
          </cell>
          <cell r="V41">
            <v>0</v>
          </cell>
          <cell r="W41">
            <v>0</v>
          </cell>
          <cell r="X41">
            <v>0</v>
          </cell>
          <cell r="Y41">
            <v>1</v>
          </cell>
          <cell r="Z41">
            <v>0</v>
          </cell>
          <cell r="AA41">
            <v>0.2</v>
          </cell>
        </row>
        <row r="42">
          <cell r="H42">
            <v>0</v>
          </cell>
          <cell r="I42">
            <v>0</v>
          </cell>
          <cell r="J42">
            <v>0</v>
          </cell>
          <cell r="K42">
            <v>0.2</v>
          </cell>
          <cell r="L42">
            <v>0</v>
          </cell>
          <cell r="M42">
            <v>0</v>
          </cell>
          <cell r="N42">
            <v>0</v>
          </cell>
          <cell r="O42">
            <v>0</v>
          </cell>
          <cell r="P42">
            <v>0</v>
          </cell>
          <cell r="Q42">
            <v>0</v>
          </cell>
          <cell r="R42">
            <v>0.4</v>
          </cell>
          <cell r="S42">
            <v>0</v>
          </cell>
          <cell r="T42">
            <v>0.4</v>
          </cell>
          <cell r="U42">
            <v>0</v>
          </cell>
          <cell r="V42">
            <v>0.4</v>
          </cell>
          <cell r="W42">
            <v>0</v>
          </cell>
          <cell r="X42">
            <v>0.4</v>
          </cell>
          <cell r="Y42">
            <v>0</v>
          </cell>
          <cell r="Z42">
            <v>1</v>
          </cell>
          <cell r="AA42">
            <v>0</v>
          </cell>
        </row>
        <row r="43">
          <cell r="H43">
            <v>0.4</v>
          </cell>
          <cell r="I43">
            <v>0.4</v>
          </cell>
          <cell r="J43">
            <v>0.2</v>
          </cell>
          <cell r="K43">
            <v>0.4</v>
          </cell>
          <cell r="L43">
            <v>0.4</v>
          </cell>
          <cell r="M43">
            <v>0</v>
          </cell>
          <cell r="N43">
            <v>0</v>
          </cell>
          <cell r="O43">
            <v>0</v>
          </cell>
          <cell r="P43">
            <v>0.2</v>
          </cell>
          <cell r="Q43">
            <v>0.2</v>
          </cell>
          <cell r="R43">
            <v>0</v>
          </cell>
          <cell r="S43">
            <v>0.2</v>
          </cell>
          <cell r="T43">
            <v>0</v>
          </cell>
          <cell r="U43">
            <v>0.2</v>
          </cell>
          <cell r="V43">
            <v>0</v>
          </cell>
          <cell r="W43">
            <v>0.8</v>
          </cell>
          <cell r="X43">
            <v>0</v>
          </cell>
          <cell r="Y43">
            <v>0.2</v>
          </cell>
          <cell r="Z43">
            <v>0</v>
          </cell>
          <cell r="AA43">
            <v>1</v>
          </cell>
        </row>
        <row r="44">
          <cell r="H44">
            <v>1</v>
          </cell>
          <cell r="I44">
            <v>0.55</v>
          </cell>
          <cell r="J44">
            <v>0.5</v>
          </cell>
          <cell r="K44">
            <v>0.8</v>
          </cell>
          <cell r="L44">
            <v>0.78</v>
          </cell>
          <cell r="M44">
            <v>0.26</v>
          </cell>
          <cell r="N44">
            <v>0.21</v>
          </cell>
          <cell r="O44">
            <v>0.2</v>
          </cell>
          <cell r="P44">
            <v>0.51</v>
          </cell>
          <cell r="Q44">
            <v>0.25</v>
          </cell>
          <cell r="R44">
            <v>0</v>
          </cell>
          <cell r="S44">
            <v>0.6</v>
          </cell>
          <cell r="T44">
            <v>0</v>
          </cell>
          <cell r="U44">
            <v>0.6</v>
          </cell>
          <cell r="V44">
            <v>0</v>
          </cell>
          <cell r="W44">
            <v>0.6</v>
          </cell>
          <cell r="X44">
            <v>0</v>
          </cell>
          <cell r="Y44">
            <v>0.4</v>
          </cell>
          <cell r="Z44">
            <v>0</v>
          </cell>
          <cell r="AA44">
            <v>0.4</v>
          </cell>
        </row>
        <row r="45">
          <cell r="H45">
            <v>0.55</v>
          </cell>
          <cell r="I45">
            <v>1</v>
          </cell>
          <cell r="J45">
            <v>0.5</v>
          </cell>
          <cell r="K45">
            <v>0.8</v>
          </cell>
          <cell r="L45">
            <v>0.41</v>
          </cell>
          <cell r="M45">
            <v>0.11</v>
          </cell>
          <cell r="N45">
            <v>-0.21</v>
          </cell>
          <cell r="O45">
            <v>0.11</v>
          </cell>
          <cell r="P45">
            <v>0.49</v>
          </cell>
          <cell r="Q45">
            <v>0.25</v>
          </cell>
          <cell r="R45">
            <v>0</v>
          </cell>
          <cell r="S45">
            <v>0.6</v>
          </cell>
          <cell r="T45">
            <v>0</v>
          </cell>
          <cell r="U45">
            <v>0.6</v>
          </cell>
          <cell r="V45">
            <v>0</v>
          </cell>
          <cell r="W45">
            <v>0.6</v>
          </cell>
          <cell r="X45">
            <v>0</v>
          </cell>
          <cell r="Y45">
            <v>0.4</v>
          </cell>
          <cell r="Z45">
            <v>0</v>
          </cell>
          <cell r="AA45">
            <v>0.4</v>
          </cell>
        </row>
        <row r="46">
          <cell r="H46">
            <v>0.5</v>
          </cell>
          <cell r="I46">
            <v>0.5</v>
          </cell>
          <cell r="J46">
            <v>1</v>
          </cell>
          <cell r="K46">
            <v>0.4</v>
          </cell>
          <cell r="L46">
            <v>0.6</v>
          </cell>
          <cell r="M46">
            <v>0.4</v>
          </cell>
          <cell r="N46">
            <v>0</v>
          </cell>
          <cell r="O46">
            <v>0</v>
          </cell>
          <cell r="P46">
            <v>0.4</v>
          </cell>
          <cell r="Q46">
            <v>0.25</v>
          </cell>
          <cell r="R46">
            <v>0</v>
          </cell>
          <cell r="S46">
            <v>0.2</v>
          </cell>
          <cell r="T46">
            <v>0</v>
          </cell>
          <cell r="U46">
            <v>0.2</v>
          </cell>
          <cell r="V46">
            <v>0</v>
          </cell>
          <cell r="W46">
            <v>0.4</v>
          </cell>
          <cell r="X46">
            <v>0</v>
          </cell>
          <cell r="Y46">
            <v>0.2</v>
          </cell>
          <cell r="Z46">
            <v>0</v>
          </cell>
          <cell r="AA46">
            <v>0.2</v>
          </cell>
        </row>
        <row r="47">
          <cell r="H47">
            <v>0.8</v>
          </cell>
          <cell r="I47">
            <v>0.8</v>
          </cell>
          <cell r="J47">
            <v>0.4</v>
          </cell>
          <cell r="K47">
            <v>1</v>
          </cell>
          <cell r="L47">
            <v>0.6</v>
          </cell>
          <cell r="M47">
            <v>0.6</v>
          </cell>
          <cell r="N47">
            <v>0</v>
          </cell>
          <cell r="O47">
            <v>0</v>
          </cell>
          <cell r="P47">
            <v>0.6</v>
          </cell>
          <cell r="Q47">
            <v>0.6</v>
          </cell>
          <cell r="R47">
            <v>0.2</v>
          </cell>
          <cell r="S47">
            <v>0.8</v>
          </cell>
          <cell r="T47">
            <v>0.2</v>
          </cell>
          <cell r="U47">
            <v>0.8</v>
          </cell>
          <cell r="V47">
            <v>0</v>
          </cell>
          <cell r="W47">
            <v>0.6</v>
          </cell>
          <cell r="X47">
            <v>0.2</v>
          </cell>
          <cell r="Y47">
            <v>0.4</v>
          </cell>
          <cell r="Z47">
            <v>0.2</v>
          </cell>
          <cell r="AA47">
            <v>0.4</v>
          </cell>
        </row>
        <row r="48">
          <cell r="H48">
            <v>0.78</v>
          </cell>
          <cell r="I48">
            <v>0.41</v>
          </cell>
          <cell r="J48">
            <v>0.6</v>
          </cell>
          <cell r="K48">
            <v>0.6</v>
          </cell>
          <cell r="L48">
            <v>1</v>
          </cell>
          <cell r="M48">
            <v>-0.07</v>
          </cell>
          <cell r="N48">
            <v>-0.25</v>
          </cell>
          <cell r="O48">
            <v>0.28</v>
          </cell>
          <cell r="P48">
            <v>0.19</v>
          </cell>
          <cell r="Q48">
            <v>0.6</v>
          </cell>
          <cell r="R48">
            <v>0</v>
          </cell>
          <cell r="S48">
            <v>0.8</v>
          </cell>
          <cell r="T48">
            <v>0</v>
          </cell>
          <cell r="U48">
            <v>0.8</v>
          </cell>
          <cell r="V48">
            <v>0</v>
          </cell>
          <cell r="W48">
            <v>0.6</v>
          </cell>
          <cell r="X48">
            <v>0</v>
          </cell>
          <cell r="Y48">
            <v>0.4</v>
          </cell>
          <cell r="Z48">
            <v>0</v>
          </cell>
          <cell r="AA48">
            <v>0.4</v>
          </cell>
        </row>
        <row r="49">
          <cell r="H49">
            <v>0.26</v>
          </cell>
          <cell r="I49">
            <v>0.11</v>
          </cell>
          <cell r="J49">
            <v>0.4</v>
          </cell>
          <cell r="K49">
            <v>0.6</v>
          </cell>
          <cell r="L49">
            <v>-0.07</v>
          </cell>
          <cell r="M49">
            <v>1</v>
          </cell>
          <cell r="N49">
            <v>-0.07</v>
          </cell>
          <cell r="O49">
            <v>-0.08</v>
          </cell>
          <cell r="P49">
            <v>-0.27</v>
          </cell>
          <cell r="Q49">
            <v>0.25</v>
          </cell>
          <cell r="R49">
            <v>0</v>
          </cell>
          <cell r="S49">
            <v>0.2</v>
          </cell>
          <cell r="T49">
            <v>0</v>
          </cell>
          <cell r="U49">
            <v>0.2</v>
          </cell>
          <cell r="V49">
            <v>0</v>
          </cell>
          <cell r="W49">
            <v>0</v>
          </cell>
          <cell r="X49">
            <v>0</v>
          </cell>
          <cell r="Y49">
            <v>0</v>
          </cell>
          <cell r="Z49">
            <v>0</v>
          </cell>
          <cell r="AA49">
            <v>0</v>
          </cell>
        </row>
        <row r="50">
          <cell r="H50">
            <v>0.21</v>
          </cell>
          <cell r="I50">
            <v>-0.21</v>
          </cell>
          <cell r="J50">
            <v>0</v>
          </cell>
          <cell r="K50">
            <v>0</v>
          </cell>
          <cell r="L50">
            <v>-0.25</v>
          </cell>
          <cell r="M50">
            <v>-0.07</v>
          </cell>
          <cell r="N50">
            <v>1</v>
          </cell>
          <cell r="O50">
            <v>-0.24</v>
          </cell>
          <cell r="P50">
            <v>0.54</v>
          </cell>
          <cell r="Q50">
            <v>0</v>
          </cell>
          <cell r="R50">
            <v>0</v>
          </cell>
          <cell r="S50">
            <v>0</v>
          </cell>
          <cell r="T50">
            <v>0</v>
          </cell>
          <cell r="U50">
            <v>0</v>
          </cell>
          <cell r="V50">
            <v>0</v>
          </cell>
          <cell r="W50">
            <v>0</v>
          </cell>
          <cell r="X50">
            <v>0</v>
          </cell>
          <cell r="Y50">
            <v>0</v>
          </cell>
          <cell r="Z50">
            <v>0</v>
          </cell>
          <cell r="AA50">
            <v>0</v>
          </cell>
        </row>
        <row r="51">
          <cell r="H51">
            <v>0.2</v>
          </cell>
          <cell r="I51">
            <v>0.11</v>
          </cell>
          <cell r="J51">
            <v>0</v>
          </cell>
          <cell r="K51">
            <v>0</v>
          </cell>
          <cell r="L51">
            <v>0.28</v>
          </cell>
          <cell r="M51">
            <v>-0.08</v>
          </cell>
          <cell r="N51">
            <v>-0.24</v>
          </cell>
          <cell r="O51">
            <v>1</v>
          </cell>
          <cell r="P51">
            <v>0.17</v>
          </cell>
          <cell r="Q51">
            <v>0</v>
          </cell>
          <cell r="R51">
            <v>0</v>
          </cell>
          <cell r="S51">
            <v>0</v>
          </cell>
          <cell r="T51">
            <v>0</v>
          </cell>
          <cell r="U51">
            <v>0</v>
          </cell>
          <cell r="V51">
            <v>0</v>
          </cell>
          <cell r="W51">
            <v>0</v>
          </cell>
          <cell r="X51">
            <v>0</v>
          </cell>
          <cell r="Y51">
            <v>0</v>
          </cell>
          <cell r="Z51">
            <v>0</v>
          </cell>
          <cell r="AA51">
            <v>0</v>
          </cell>
        </row>
        <row r="52">
          <cell r="H52">
            <v>0.51</v>
          </cell>
          <cell r="I52">
            <v>0.49</v>
          </cell>
          <cell r="J52">
            <v>0.4</v>
          </cell>
          <cell r="K52">
            <v>0.6</v>
          </cell>
          <cell r="L52">
            <v>0.19</v>
          </cell>
          <cell r="M52">
            <v>-0.27</v>
          </cell>
          <cell r="N52">
            <v>0.54</v>
          </cell>
          <cell r="O52">
            <v>0.17</v>
          </cell>
          <cell r="P52">
            <v>1</v>
          </cell>
          <cell r="Q52">
            <v>0.6</v>
          </cell>
          <cell r="R52">
            <v>0</v>
          </cell>
          <cell r="S52">
            <v>0.6</v>
          </cell>
          <cell r="T52">
            <v>0</v>
          </cell>
          <cell r="U52">
            <v>0.6</v>
          </cell>
          <cell r="V52">
            <v>0</v>
          </cell>
          <cell r="W52">
            <v>0</v>
          </cell>
          <cell r="X52">
            <v>0</v>
          </cell>
          <cell r="Y52">
            <v>0.2</v>
          </cell>
          <cell r="Z52">
            <v>0</v>
          </cell>
          <cell r="AA52">
            <v>0.2</v>
          </cell>
        </row>
        <row r="53">
          <cell r="H53">
            <v>0.25</v>
          </cell>
          <cell r="I53">
            <v>0.25</v>
          </cell>
          <cell r="J53">
            <v>0.25</v>
          </cell>
          <cell r="K53">
            <v>0.6</v>
          </cell>
          <cell r="L53">
            <v>0.6</v>
          </cell>
          <cell r="M53">
            <v>0.25</v>
          </cell>
          <cell r="N53">
            <v>0</v>
          </cell>
          <cell r="O53">
            <v>0</v>
          </cell>
          <cell r="P53">
            <v>0.6</v>
          </cell>
          <cell r="Q53">
            <v>1</v>
          </cell>
          <cell r="R53">
            <v>0</v>
          </cell>
          <cell r="S53">
            <v>0</v>
          </cell>
          <cell r="T53">
            <v>0</v>
          </cell>
          <cell r="U53">
            <v>0</v>
          </cell>
          <cell r="V53">
            <v>0</v>
          </cell>
          <cell r="W53">
            <v>0</v>
          </cell>
          <cell r="X53">
            <v>0</v>
          </cell>
          <cell r="Y53">
            <v>0.2</v>
          </cell>
          <cell r="Z53">
            <v>0</v>
          </cell>
          <cell r="AA53">
            <v>0.2</v>
          </cell>
        </row>
        <row r="54">
          <cell r="H54">
            <v>0</v>
          </cell>
          <cell r="I54">
            <v>0</v>
          </cell>
          <cell r="J54">
            <v>0</v>
          </cell>
          <cell r="K54">
            <v>0.2</v>
          </cell>
          <cell r="L54">
            <v>0</v>
          </cell>
          <cell r="M54">
            <v>0</v>
          </cell>
          <cell r="N54">
            <v>0</v>
          </cell>
          <cell r="O54">
            <v>0</v>
          </cell>
          <cell r="P54">
            <v>0</v>
          </cell>
          <cell r="Q54">
            <v>0</v>
          </cell>
          <cell r="R54">
            <v>1</v>
          </cell>
          <cell r="S54">
            <v>0</v>
          </cell>
          <cell r="T54">
            <v>0.4</v>
          </cell>
          <cell r="U54">
            <v>0</v>
          </cell>
          <cell r="V54">
            <v>0</v>
          </cell>
          <cell r="W54">
            <v>0</v>
          </cell>
          <cell r="X54">
            <v>0.2</v>
          </cell>
          <cell r="Y54">
            <v>0</v>
          </cell>
          <cell r="Z54">
            <v>0.4</v>
          </cell>
          <cell r="AA54">
            <v>0</v>
          </cell>
        </row>
        <row r="55">
          <cell r="H55">
            <v>0.6</v>
          </cell>
          <cell r="I55">
            <v>0.6</v>
          </cell>
          <cell r="J55">
            <v>0.2</v>
          </cell>
          <cell r="K55">
            <v>0.8</v>
          </cell>
          <cell r="L55">
            <v>0.8</v>
          </cell>
          <cell r="M55">
            <v>0.2</v>
          </cell>
          <cell r="N55">
            <v>0</v>
          </cell>
          <cell r="O55">
            <v>0</v>
          </cell>
          <cell r="P55">
            <v>0.6</v>
          </cell>
          <cell r="Q55">
            <v>0</v>
          </cell>
          <cell r="R55">
            <v>0</v>
          </cell>
          <cell r="S55">
            <v>1</v>
          </cell>
          <cell r="T55">
            <v>0</v>
          </cell>
          <cell r="U55">
            <v>0.8</v>
          </cell>
          <cell r="V55">
            <v>0</v>
          </cell>
          <cell r="W55">
            <v>0</v>
          </cell>
          <cell r="X55">
            <v>0</v>
          </cell>
          <cell r="Y55">
            <v>0.2</v>
          </cell>
          <cell r="Z55">
            <v>0</v>
          </cell>
          <cell r="AA55">
            <v>0.2</v>
          </cell>
        </row>
        <row r="56">
          <cell r="H56">
            <v>0</v>
          </cell>
          <cell r="I56">
            <v>0</v>
          </cell>
          <cell r="J56">
            <v>0</v>
          </cell>
          <cell r="K56">
            <v>0.2</v>
          </cell>
          <cell r="L56">
            <v>0</v>
          </cell>
          <cell r="M56">
            <v>0</v>
          </cell>
          <cell r="N56">
            <v>0</v>
          </cell>
          <cell r="O56">
            <v>0</v>
          </cell>
          <cell r="P56">
            <v>0</v>
          </cell>
          <cell r="Q56">
            <v>0</v>
          </cell>
          <cell r="R56">
            <v>0.4</v>
          </cell>
          <cell r="S56">
            <v>0</v>
          </cell>
          <cell r="T56">
            <v>1</v>
          </cell>
          <cell r="U56">
            <v>0</v>
          </cell>
          <cell r="V56">
            <v>0</v>
          </cell>
          <cell r="W56">
            <v>0</v>
          </cell>
          <cell r="X56">
            <v>0.2</v>
          </cell>
          <cell r="Y56">
            <v>0</v>
          </cell>
          <cell r="Z56">
            <v>0.4</v>
          </cell>
          <cell r="AA56">
            <v>0</v>
          </cell>
        </row>
        <row r="57">
          <cell r="H57">
            <v>0.6</v>
          </cell>
          <cell r="I57">
            <v>0.6</v>
          </cell>
          <cell r="J57">
            <v>0.2</v>
          </cell>
          <cell r="K57">
            <v>0.8</v>
          </cell>
          <cell r="L57">
            <v>0.8</v>
          </cell>
          <cell r="M57">
            <v>0.2</v>
          </cell>
          <cell r="N57">
            <v>0</v>
          </cell>
          <cell r="O57">
            <v>0</v>
          </cell>
          <cell r="P57">
            <v>0.6</v>
          </cell>
          <cell r="Q57">
            <v>0</v>
          </cell>
          <cell r="R57">
            <v>0</v>
          </cell>
          <cell r="S57">
            <v>0.8</v>
          </cell>
          <cell r="T57">
            <v>0</v>
          </cell>
          <cell r="U57">
            <v>1</v>
          </cell>
          <cell r="V57">
            <v>0</v>
          </cell>
          <cell r="W57">
            <v>0</v>
          </cell>
          <cell r="X57">
            <v>0</v>
          </cell>
          <cell r="Y57">
            <v>0.2</v>
          </cell>
          <cell r="Z57">
            <v>0</v>
          </cell>
          <cell r="AA57">
            <v>0.2</v>
          </cell>
        </row>
        <row r="58">
          <cell r="H58">
            <v>0</v>
          </cell>
          <cell r="I58">
            <v>0</v>
          </cell>
          <cell r="J58">
            <v>0</v>
          </cell>
          <cell r="K58">
            <v>0</v>
          </cell>
          <cell r="L58">
            <v>0</v>
          </cell>
          <cell r="M58">
            <v>0</v>
          </cell>
          <cell r="N58">
            <v>0</v>
          </cell>
          <cell r="O58">
            <v>0</v>
          </cell>
          <cell r="P58">
            <v>0</v>
          </cell>
          <cell r="Q58">
            <v>0</v>
          </cell>
          <cell r="R58">
            <v>0</v>
          </cell>
          <cell r="S58">
            <v>0</v>
          </cell>
          <cell r="T58">
            <v>0</v>
          </cell>
          <cell r="U58">
            <v>0</v>
          </cell>
          <cell r="V58">
            <v>1</v>
          </cell>
          <cell r="W58">
            <v>0</v>
          </cell>
          <cell r="X58">
            <v>0</v>
          </cell>
          <cell r="Y58">
            <v>0</v>
          </cell>
          <cell r="Z58">
            <v>0.4</v>
          </cell>
          <cell r="AA58">
            <v>0</v>
          </cell>
        </row>
        <row r="59">
          <cell r="H59">
            <v>0.6</v>
          </cell>
          <cell r="I59">
            <v>0.6</v>
          </cell>
          <cell r="J59">
            <v>0.4</v>
          </cell>
          <cell r="K59">
            <v>0.6</v>
          </cell>
          <cell r="L59">
            <v>0.6</v>
          </cell>
          <cell r="M59">
            <v>0</v>
          </cell>
          <cell r="N59">
            <v>0</v>
          </cell>
          <cell r="O59">
            <v>0</v>
          </cell>
          <cell r="P59">
            <v>0</v>
          </cell>
          <cell r="Q59">
            <v>0</v>
          </cell>
          <cell r="R59">
            <v>0</v>
          </cell>
          <cell r="S59">
            <v>0</v>
          </cell>
          <cell r="T59">
            <v>0</v>
          </cell>
          <cell r="U59">
            <v>0</v>
          </cell>
          <cell r="V59">
            <v>0</v>
          </cell>
          <cell r="W59">
            <v>1</v>
          </cell>
          <cell r="X59">
            <v>0</v>
          </cell>
          <cell r="Y59">
            <v>0</v>
          </cell>
          <cell r="Z59">
            <v>0</v>
          </cell>
          <cell r="AA59">
            <v>0.8</v>
          </cell>
        </row>
        <row r="60">
          <cell r="H60">
            <v>0</v>
          </cell>
          <cell r="I60">
            <v>0</v>
          </cell>
          <cell r="J60">
            <v>0</v>
          </cell>
          <cell r="K60">
            <v>0.2</v>
          </cell>
          <cell r="L60">
            <v>0</v>
          </cell>
          <cell r="M60">
            <v>0</v>
          </cell>
          <cell r="N60">
            <v>0</v>
          </cell>
          <cell r="O60">
            <v>0</v>
          </cell>
          <cell r="P60">
            <v>0</v>
          </cell>
          <cell r="Q60">
            <v>0</v>
          </cell>
          <cell r="R60">
            <v>0.2</v>
          </cell>
          <cell r="S60">
            <v>0</v>
          </cell>
          <cell r="T60">
            <v>0.2</v>
          </cell>
          <cell r="U60">
            <v>0</v>
          </cell>
          <cell r="V60">
            <v>0</v>
          </cell>
          <cell r="W60">
            <v>0</v>
          </cell>
          <cell r="X60">
            <v>1</v>
          </cell>
          <cell r="Y60">
            <v>0</v>
          </cell>
          <cell r="Z60">
            <v>0.4</v>
          </cell>
          <cell r="AA60">
            <v>0</v>
          </cell>
        </row>
        <row r="61">
          <cell r="H61">
            <v>0.4</v>
          </cell>
          <cell r="I61">
            <v>0.4</v>
          </cell>
          <cell r="J61">
            <v>0.2</v>
          </cell>
          <cell r="K61">
            <v>0.4</v>
          </cell>
          <cell r="L61">
            <v>0.4</v>
          </cell>
          <cell r="M61">
            <v>0</v>
          </cell>
          <cell r="N61">
            <v>0</v>
          </cell>
          <cell r="O61">
            <v>0</v>
          </cell>
          <cell r="P61">
            <v>0.2</v>
          </cell>
          <cell r="Q61">
            <v>0.2</v>
          </cell>
          <cell r="R61">
            <v>0</v>
          </cell>
          <cell r="S61">
            <v>0.2</v>
          </cell>
          <cell r="T61">
            <v>0</v>
          </cell>
          <cell r="U61">
            <v>0.2</v>
          </cell>
          <cell r="V61">
            <v>0</v>
          </cell>
          <cell r="W61">
            <v>0</v>
          </cell>
          <cell r="X61">
            <v>0</v>
          </cell>
          <cell r="Y61">
            <v>1</v>
          </cell>
          <cell r="Z61">
            <v>0</v>
          </cell>
          <cell r="AA61">
            <v>0.2</v>
          </cell>
        </row>
        <row r="62">
          <cell r="H62">
            <v>0</v>
          </cell>
          <cell r="I62">
            <v>0</v>
          </cell>
          <cell r="J62">
            <v>0</v>
          </cell>
          <cell r="K62">
            <v>0.2</v>
          </cell>
          <cell r="L62">
            <v>0</v>
          </cell>
          <cell r="M62">
            <v>0</v>
          </cell>
          <cell r="N62">
            <v>0</v>
          </cell>
          <cell r="O62">
            <v>0</v>
          </cell>
          <cell r="P62">
            <v>0</v>
          </cell>
          <cell r="Q62">
            <v>0</v>
          </cell>
          <cell r="R62">
            <v>0.4</v>
          </cell>
          <cell r="S62">
            <v>0</v>
          </cell>
          <cell r="T62">
            <v>0.4</v>
          </cell>
          <cell r="U62">
            <v>0</v>
          </cell>
          <cell r="V62">
            <v>0.4</v>
          </cell>
          <cell r="W62">
            <v>0</v>
          </cell>
          <cell r="X62">
            <v>0.4</v>
          </cell>
          <cell r="Y62">
            <v>0</v>
          </cell>
          <cell r="Z62">
            <v>1</v>
          </cell>
          <cell r="AA62">
            <v>0</v>
          </cell>
        </row>
        <row r="63">
          <cell r="H63">
            <v>0.4</v>
          </cell>
          <cell r="I63">
            <v>0.4</v>
          </cell>
          <cell r="J63">
            <v>0.2</v>
          </cell>
          <cell r="K63">
            <v>0.4</v>
          </cell>
          <cell r="L63">
            <v>0.4</v>
          </cell>
          <cell r="M63">
            <v>0</v>
          </cell>
          <cell r="N63">
            <v>0</v>
          </cell>
          <cell r="O63">
            <v>0</v>
          </cell>
          <cell r="P63">
            <v>0.2</v>
          </cell>
          <cell r="Q63">
            <v>0.2</v>
          </cell>
          <cell r="R63">
            <v>0</v>
          </cell>
          <cell r="S63">
            <v>0.2</v>
          </cell>
          <cell r="T63">
            <v>0</v>
          </cell>
          <cell r="U63">
            <v>0.2</v>
          </cell>
          <cell r="V63">
            <v>0</v>
          </cell>
          <cell r="W63">
            <v>0.8</v>
          </cell>
          <cell r="X63">
            <v>0</v>
          </cell>
          <cell r="Y63">
            <v>0.2</v>
          </cell>
          <cell r="Z63">
            <v>0</v>
          </cell>
          <cell r="AA63">
            <v>1</v>
          </cell>
        </row>
        <row r="64">
          <cell r="H64">
            <v>1</v>
          </cell>
          <cell r="I64">
            <v>0.49</v>
          </cell>
          <cell r="J64">
            <v>0.24</v>
          </cell>
          <cell r="K64">
            <v>0.75</v>
          </cell>
          <cell r="L64">
            <v>0.8</v>
          </cell>
          <cell r="M64">
            <v>-0.01</v>
          </cell>
          <cell r="N64">
            <v>0.39</v>
          </cell>
          <cell r="O64">
            <v>0</v>
          </cell>
          <cell r="P64">
            <v>0.8</v>
          </cell>
          <cell r="Q64">
            <v>0.17</v>
          </cell>
          <cell r="R64">
            <v>-0.13</v>
          </cell>
          <cell r="S64">
            <v>0.47</v>
          </cell>
          <cell r="T64">
            <v>-0.01</v>
          </cell>
          <cell r="U64">
            <v>0.54</v>
          </cell>
          <cell r="V64">
            <v>-0.12</v>
          </cell>
          <cell r="W64">
            <v>0.46</v>
          </cell>
          <cell r="X64">
            <v>0</v>
          </cell>
          <cell r="Y64">
            <v>0.4</v>
          </cell>
          <cell r="Z64">
            <v>-0.07</v>
          </cell>
          <cell r="AA64">
            <v>0.4</v>
          </cell>
        </row>
        <row r="65">
          <cell r="H65">
            <v>0.49</v>
          </cell>
          <cell r="I65">
            <v>1</v>
          </cell>
          <cell r="J65">
            <v>0.3</v>
          </cell>
          <cell r="K65">
            <v>0.67</v>
          </cell>
          <cell r="L65">
            <v>0.8</v>
          </cell>
          <cell r="M65">
            <v>-0.45</v>
          </cell>
          <cell r="N65">
            <v>-0.37</v>
          </cell>
          <cell r="O65">
            <v>0</v>
          </cell>
          <cell r="P65">
            <v>0.8</v>
          </cell>
          <cell r="Q65">
            <v>0.17</v>
          </cell>
          <cell r="R65">
            <v>-0.08</v>
          </cell>
          <cell r="S65">
            <v>0.48</v>
          </cell>
          <cell r="T65">
            <v>0.01</v>
          </cell>
          <cell r="U65">
            <v>0.59</v>
          </cell>
          <cell r="V65">
            <v>-0.21</v>
          </cell>
          <cell r="W65">
            <v>0.25</v>
          </cell>
          <cell r="X65">
            <v>0</v>
          </cell>
          <cell r="Y65">
            <v>0.4</v>
          </cell>
          <cell r="Z65">
            <v>0</v>
          </cell>
          <cell r="AA65">
            <v>0.4</v>
          </cell>
        </row>
        <row r="66">
          <cell r="H66">
            <v>0.24</v>
          </cell>
          <cell r="I66">
            <v>0.3</v>
          </cell>
          <cell r="J66">
            <v>1</v>
          </cell>
          <cell r="K66">
            <v>0.43</v>
          </cell>
          <cell r="L66">
            <v>0.6</v>
          </cell>
          <cell r="M66">
            <v>-0.73</v>
          </cell>
          <cell r="N66">
            <v>-0.14</v>
          </cell>
          <cell r="O66">
            <v>0</v>
          </cell>
          <cell r="P66">
            <v>0.4</v>
          </cell>
          <cell r="Q66">
            <v>0.37</v>
          </cell>
          <cell r="R66">
            <v>-0.03</v>
          </cell>
          <cell r="S66">
            <v>0.18</v>
          </cell>
          <cell r="T66">
            <v>0.01</v>
          </cell>
          <cell r="U66">
            <v>0.22</v>
          </cell>
          <cell r="V66">
            <v>-0.01</v>
          </cell>
          <cell r="W66">
            <v>0.48</v>
          </cell>
          <cell r="X66">
            <v>0</v>
          </cell>
          <cell r="Y66">
            <v>0.2</v>
          </cell>
          <cell r="Z66">
            <v>0.01</v>
          </cell>
          <cell r="AA66">
            <v>0.2</v>
          </cell>
        </row>
        <row r="67">
          <cell r="H67">
            <v>0.75</v>
          </cell>
          <cell r="I67">
            <v>0.67</v>
          </cell>
          <cell r="J67">
            <v>0.43</v>
          </cell>
          <cell r="K67">
            <v>1</v>
          </cell>
          <cell r="L67">
            <v>0.6</v>
          </cell>
          <cell r="M67">
            <v>0.41</v>
          </cell>
          <cell r="N67">
            <v>-0.12</v>
          </cell>
          <cell r="O67">
            <v>0</v>
          </cell>
          <cell r="P67">
            <v>0.6</v>
          </cell>
          <cell r="Q67">
            <v>0.54</v>
          </cell>
          <cell r="R67">
            <v>0.22</v>
          </cell>
          <cell r="S67">
            <v>0.7</v>
          </cell>
          <cell r="T67">
            <v>0.19</v>
          </cell>
          <cell r="U67">
            <v>0.79</v>
          </cell>
          <cell r="V67">
            <v>0.03</v>
          </cell>
          <cell r="W67">
            <v>0.56</v>
          </cell>
          <cell r="X67">
            <v>0.2</v>
          </cell>
          <cell r="Y67">
            <v>0.4</v>
          </cell>
          <cell r="Z67">
            <v>0.27</v>
          </cell>
          <cell r="AA67">
            <v>0.4</v>
          </cell>
        </row>
        <row r="68">
          <cell r="H68">
            <v>0.8</v>
          </cell>
          <cell r="I68">
            <v>0.8</v>
          </cell>
          <cell r="J68">
            <v>0.6</v>
          </cell>
          <cell r="K68">
            <v>0.6</v>
          </cell>
          <cell r="L68">
            <v>1</v>
          </cell>
          <cell r="M68">
            <v>0.8</v>
          </cell>
          <cell r="N68">
            <v>0.4</v>
          </cell>
          <cell r="O68">
            <v>0.4</v>
          </cell>
          <cell r="P68">
            <v>1</v>
          </cell>
          <cell r="Q68">
            <v>0.6</v>
          </cell>
          <cell r="R68">
            <v>0</v>
          </cell>
          <cell r="S68">
            <v>0.8</v>
          </cell>
          <cell r="T68">
            <v>0</v>
          </cell>
          <cell r="U68">
            <v>0.8</v>
          </cell>
          <cell r="V68">
            <v>0</v>
          </cell>
          <cell r="W68">
            <v>0.6</v>
          </cell>
          <cell r="X68">
            <v>0</v>
          </cell>
          <cell r="Y68">
            <v>0.4</v>
          </cell>
          <cell r="Z68">
            <v>0</v>
          </cell>
          <cell r="AA68">
            <v>0.4</v>
          </cell>
        </row>
        <row r="69">
          <cell r="H69">
            <v>-0.01</v>
          </cell>
          <cell r="I69">
            <v>-0.45</v>
          </cell>
          <cell r="J69">
            <v>-0.73</v>
          </cell>
          <cell r="K69">
            <v>0.41</v>
          </cell>
          <cell r="L69">
            <v>0.8</v>
          </cell>
          <cell r="M69">
            <v>1</v>
          </cell>
          <cell r="N69">
            <v>0.3</v>
          </cell>
          <cell r="O69">
            <v>0</v>
          </cell>
          <cell r="P69">
            <v>0.6</v>
          </cell>
          <cell r="Q69">
            <v>0.22</v>
          </cell>
          <cell r="R69">
            <v>-0.06</v>
          </cell>
          <cell r="S69">
            <v>0.09</v>
          </cell>
          <cell r="T69">
            <v>-0.05</v>
          </cell>
          <cell r="U69">
            <v>0.13</v>
          </cell>
          <cell r="V69">
            <v>-0.03</v>
          </cell>
          <cell r="W69">
            <v>-0.04</v>
          </cell>
          <cell r="X69">
            <v>0</v>
          </cell>
          <cell r="Y69">
            <v>0</v>
          </cell>
          <cell r="Z69">
            <v>-0.05</v>
          </cell>
          <cell r="AA69">
            <v>0</v>
          </cell>
        </row>
        <row r="70">
          <cell r="H70">
            <v>0.39</v>
          </cell>
          <cell r="I70">
            <v>-0.37</v>
          </cell>
          <cell r="J70">
            <v>-0.14</v>
          </cell>
          <cell r="K70">
            <v>-0.12</v>
          </cell>
          <cell r="L70">
            <v>0.4</v>
          </cell>
          <cell r="M70">
            <v>0.3</v>
          </cell>
          <cell r="N70">
            <v>1</v>
          </cell>
          <cell r="O70">
            <v>0</v>
          </cell>
          <cell r="P70">
            <v>0.6</v>
          </cell>
          <cell r="Q70">
            <v>0.04</v>
          </cell>
          <cell r="R70">
            <v>-0.04</v>
          </cell>
          <cell r="S70">
            <v>-0.03</v>
          </cell>
          <cell r="T70">
            <v>-0.04</v>
          </cell>
          <cell r="U70">
            <v>0.06</v>
          </cell>
          <cell r="V70">
            <v>0.01</v>
          </cell>
          <cell r="W70">
            <v>-0.01</v>
          </cell>
          <cell r="X70">
            <v>0</v>
          </cell>
          <cell r="Y70">
            <v>0</v>
          </cell>
          <cell r="Z70">
            <v>0.01</v>
          </cell>
          <cell r="AA70">
            <v>0</v>
          </cell>
        </row>
        <row r="71">
          <cell r="H71">
            <v>0</v>
          </cell>
          <cell r="I71">
            <v>0</v>
          </cell>
          <cell r="J71">
            <v>0</v>
          </cell>
          <cell r="K71">
            <v>0</v>
          </cell>
          <cell r="L71">
            <v>0.4</v>
          </cell>
          <cell r="M71">
            <v>0</v>
          </cell>
          <cell r="N71">
            <v>0</v>
          </cell>
          <cell r="O71">
            <v>1</v>
          </cell>
          <cell r="P71">
            <v>0.6</v>
          </cell>
          <cell r="Q71">
            <v>0</v>
          </cell>
          <cell r="R71">
            <v>0</v>
          </cell>
          <cell r="S71">
            <v>0</v>
          </cell>
          <cell r="T71">
            <v>0</v>
          </cell>
          <cell r="U71">
            <v>0</v>
          </cell>
          <cell r="V71">
            <v>0</v>
          </cell>
          <cell r="W71">
            <v>0</v>
          </cell>
          <cell r="X71">
            <v>0</v>
          </cell>
          <cell r="Y71">
            <v>0</v>
          </cell>
          <cell r="Z71">
            <v>0</v>
          </cell>
          <cell r="AA71">
            <v>0</v>
          </cell>
        </row>
        <row r="72">
          <cell r="H72">
            <v>0.8</v>
          </cell>
          <cell r="I72">
            <v>0.8</v>
          </cell>
          <cell r="J72">
            <v>0.4</v>
          </cell>
          <cell r="K72">
            <v>0.6</v>
          </cell>
          <cell r="L72">
            <v>1</v>
          </cell>
          <cell r="M72">
            <v>0.6</v>
          </cell>
          <cell r="N72">
            <v>0.6</v>
          </cell>
          <cell r="O72">
            <v>0.6</v>
          </cell>
          <cell r="P72">
            <v>1</v>
          </cell>
          <cell r="Q72">
            <v>0.6</v>
          </cell>
          <cell r="R72">
            <v>0</v>
          </cell>
          <cell r="S72">
            <v>0.6</v>
          </cell>
          <cell r="T72">
            <v>0</v>
          </cell>
          <cell r="U72">
            <v>0.6</v>
          </cell>
          <cell r="V72">
            <v>0</v>
          </cell>
          <cell r="W72">
            <v>0</v>
          </cell>
          <cell r="X72">
            <v>0</v>
          </cell>
          <cell r="Y72">
            <v>0.2</v>
          </cell>
          <cell r="Z72">
            <v>0</v>
          </cell>
          <cell r="AA72">
            <v>0.2</v>
          </cell>
        </row>
        <row r="73">
          <cell r="H73">
            <v>0.17</v>
          </cell>
          <cell r="I73">
            <v>0.17</v>
          </cell>
          <cell r="J73">
            <v>0.37</v>
          </cell>
          <cell r="K73">
            <v>0.54</v>
          </cell>
          <cell r="L73">
            <v>0.6</v>
          </cell>
          <cell r="M73">
            <v>0.22</v>
          </cell>
          <cell r="N73">
            <v>0.04</v>
          </cell>
          <cell r="O73">
            <v>0</v>
          </cell>
          <cell r="P73">
            <v>0.6</v>
          </cell>
          <cell r="Q73">
            <v>1</v>
          </cell>
          <cell r="R73">
            <v>-0.02</v>
          </cell>
          <cell r="S73">
            <v>0.06</v>
          </cell>
          <cell r="T73">
            <v>-0.04</v>
          </cell>
          <cell r="U73">
            <v>0.07</v>
          </cell>
          <cell r="V73">
            <v>0.01</v>
          </cell>
          <cell r="W73">
            <v>0.02</v>
          </cell>
          <cell r="X73">
            <v>0</v>
          </cell>
          <cell r="Y73">
            <v>0.2</v>
          </cell>
          <cell r="Z73">
            <v>0.06</v>
          </cell>
          <cell r="AA73">
            <v>0.2</v>
          </cell>
        </row>
        <row r="74">
          <cell r="H74">
            <v>-0.13</v>
          </cell>
          <cell r="I74">
            <v>-0.08</v>
          </cell>
          <cell r="J74">
            <v>-0.03</v>
          </cell>
          <cell r="K74">
            <v>0.22</v>
          </cell>
          <cell r="L74">
            <v>0</v>
          </cell>
          <cell r="M74">
            <v>-0.06</v>
          </cell>
          <cell r="N74">
            <v>-0.04</v>
          </cell>
          <cell r="O74">
            <v>0</v>
          </cell>
          <cell r="P74">
            <v>0</v>
          </cell>
          <cell r="Q74">
            <v>-0.02</v>
          </cell>
          <cell r="R74">
            <v>1</v>
          </cell>
          <cell r="S74">
            <v>0</v>
          </cell>
          <cell r="T74">
            <v>0.47</v>
          </cell>
          <cell r="U74">
            <v>-0.01</v>
          </cell>
          <cell r="V74">
            <v>-0.07</v>
          </cell>
          <cell r="W74">
            <v>-0.12</v>
          </cell>
          <cell r="X74">
            <v>0.2</v>
          </cell>
          <cell r="Y74">
            <v>0</v>
          </cell>
          <cell r="Z74">
            <v>0.64</v>
          </cell>
          <cell r="AA74">
            <v>0</v>
          </cell>
        </row>
        <row r="75">
          <cell r="H75">
            <v>0.47</v>
          </cell>
          <cell r="I75">
            <v>0.48</v>
          </cell>
          <cell r="J75">
            <v>0.18</v>
          </cell>
          <cell r="K75">
            <v>0.7</v>
          </cell>
          <cell r="L75">
            <v>0.8</v>
          </cell>
          <cell r="M75">
            <v>0.09</v>
          </cell>
          <cell r="N75">
            <v>-0.03</v>
          </cell>
          <cell r="O75">
            <v>0</v>
          </cell>
          <cell r="P75">
            <v>0.6</v>
          </cell>
          <cell r="Q75">
            <v>0.06</v>
          </cell>
          <cell r="R75">
            <v>0</v>
          </cell>
          <cell r="S75">
            <v>1</v>
          </cell>
          <cell r="T75">
            <v>-0.08</v>
          </cell>
          <cell r="U75">
            <v>0.99</v>
          </cell>
          <cell r="V75">
            <v>-0.01</v>
          </cell>
          <cell r="W75">
            <v>0.08</v>
          </cell>
          <cell r="X75">
            <v>0</v>
          </cell>
          <cell r="Y75">
            <v>0.2</v>
          </cell>
          <cell r="Z75">
            <v>-0.02</v>
          </cell>
          <cell r="AA75">
            <v>0.2</v>
          </cell>
        </row>
        <row r="76">
          <cell r="H76">
            <v>-0.01</v>
          </cell>
          <cell r="I76">
            <v>0.01</v>
          </cell>
          <cell r="J76">
            <v>0.01</v>
          </cell>
          <cell r="K76">
            <v>0.19</v>
          </cell>
          <cell r="L76">
            <v>0</v>
          </cell>
          <cell r="M76">
            <v>-0.05</v>
          </cell>
          <cell r="N76">
            <v>-0.04</v>
          </cell>
          <cell r="O76">
            <v>0</v>
          </cell>
          <cell r="P76">
            <v>0</v>
          </cell>
          <cell r="Q76">
            <v>-0.04</v>
          </cell>
          <cell r="R76">
            <v>0.47</v>
          </cell>
          <cell r="S76">
            <v>-0.08</v>
          </cell>
          <cell r="T76">
            <v>1</v>
          </cell>
          <cell r="U76">
            <v>-0.03</v>
          </cell>
          <cell r="V76">
            <v>-0.02</v>
          </cell>
          <cell r="W76">
            <v>-0.01</v>
          </cell>
          <cell r="X76">
            <v>0.2</v>
          </cell>
          <cell r="Y76">
            <v>0</v>
          </cell>
          <cell r="Z76">
            <v>0.56</v>
          </cell>
          <cell r="AA76">
            <v>0</v>
          </cell>
        </row>
        <row r="77">
          <cell r="H77">
            <v>0.54</v>
          </cell>
          <cell r="I77">
            <v>0.59</v>
          </cell>
          <cell r="J77">
            <v>0.22</v>
          </cell>
          <cell r="K77">
            <v>0.79</v>
          </cell>
          <cell r="L77">
            <v>0.8</v>
          </cell>
          <cell r="M77">
            <v>0.13</v>
          </cell>
          <cell r="N77">
            <v>0.06</v>
          </cell>
          <cell r="O77">
            <v>0</v>
          </cell>
          <cell r="P77">
            <v>0.6</v>
          </cell>
          <cell r="Q77">
            <v>0.07</v>
          </cell>
          <cell r="R77">
            <v>-0.01</v>
          </cell>
          <cell r="S77">
            <v>0.99</v>
          </cell>
          <cell r="T77">
            <v>-0.03</v>
          </cell>
          <cell r="U77">
            <v>1</v>
          </cell>
          <cell r="V77">
            <v>0.02</v>
          </cell>
          <cell r="W77">
            <v>0.12</v>
          </cell>
          <cell r="X77">
            <v>0</v>
          </cell>
          <cell r="Y77">
            <v>0.2</v>
          </cell>
          <cell r="Z77">
            <v>0.02</v>
          </cell>
          <cell r="AA77">
            <v>0.2</v>
          </cell>
        </row>
        <row r="78">
          <cell r="H78">
            <v>-0.12</v>
          </cell>
          <cell r="I78">
            <v>-0.21</v>
          </cell>
          <cell r="J78">
            <v>-0.01</v>
          </cell>
          <cell r="K78">
            <v>0.03</v>
          </cell>
          <cell r="L78">
            <v>0</v>
          </cell>
          <cell r="M78">
            <v>-0.03</v>
          </cell>
          <cell r="N78">
            <v>0.01</v>
          </cell>
          <cell r="O78">
            <v>0</v>
          </cell>
          <cell r="P78">
            <v>0</v>
          </cell>
          <cell r="Q78">
            <v>0.01</v>
          </cell>
          <cell r="R78">
            <v>-0.07</v>
          </cell>
          <cell r="S78">
            <v>-0.01</v>
          </cell>
          <cell r="T78">
            <v>-0.02</v>
          </cell>
          <cell r="U78">
            <v>0.02</v>
          </cell>
          <cell r="V78">
            <v>1</v>
          </cell>
          <cell r="W78">
            <v>-0.22</v>
          </cell>
          <cell r="X78">
            <v>0</v>
          </cell>
          <cell r="Y78">
            <v>0</v>
          </cell>
          <cell r="Z78">
            <v>0.6</v>
          </cell>
          <cell r="AA78">
            <v>0</v>
          </cell>
        </row>
        <row r="79">
          <cell r="H79">
            <v>0.46</v>
          </cell>
          <cell r="I79">
            <v>0.25</v>
          </cell>
          <cell r="J79">
            <v>0.48</v>
          </cell>
          <cell r="K79">
            <v>0.56</v>
          </cell>
          <cell r="L79">
            <v>0.6</v>
          </cell>
          <cell r="M79">
            <v>-0.04</v>
          </cell>
          <cell r="N79">
            <v>-0.01</v>
          </cell>
          <cell r="O79">
            <v>0</v>
          </cell>
          <cell r="P79">
            <v>0</v>
          </cell>
          <cell r="Q79">
            <v>0.02</v>
          </cell>
          <cell r="R79">
            <v>-0.12</v>
          </cell>
          <cell r="S79">
            <v>0.08</v>
          </cell>
          <cell r="T79">
            <v>-0.01</v>
          </cell>
          <cell r="U79">
            <v>0.12</v>
          </cell>
          <cell r="V79">
            <v>-0.22</v>
          </cell>
          <cell r="W79">
            <v>1</v>
          </cell>
          <cell r="X79">
            <v>0</v>
          </cell>
          <cell r="Y79">
            <v>0</v>
          </cell>
          <cell r="Z79">
            <v>-0.06</v>
          </cell>
          <cell r="AA79">
            <v>0.8</v>
          </cell>
        </row>
        <row r="80">
          <cell r="H80">
            <v>0</v>
          </cell>
          <cell r="I80">
            <v>0</v>
          </cell>
          <cell r="J80">
            <v>0</v>
          </cell>
          <cell r="K80">
            <v>0.2</v>
          </cell>
          <cell r="L80">
            <v>0</v>
          </cell>
          <cell r="M80">
            <v>0</v>
          </cell>
          <cell r="N80">
            <v>0</v>
          </cell>
          <cell r="O80">
            <v>0</v>
          </cell>
          <cell r="P80">
            <v>0</v>
          </cell>
          <cell r="Q80">
            <v>0</v>
          </cell>
          <cell r="R80">
            <v>0.2</v>
          </cell>
          <cell r="S80">
            <v>0</v>
          </cell>
          <cell r="T80">
            <v>0.2</v>
          </cell>
          <cell r="U80">
            <v>0</v>
          </cell>
          <cell r="V80">
            <v>0</v>
          </cell>
          <cell r="W80">
            <v>0</v>
          </cell>
          <cell r="X80">
            <v>1</v>
          </cell>
          <cell r="Y80">
            <v>0</v>
          </cell>
          <cell r="Z80">
            <v>0.4</v>
          </cell>
          <cell r="AA80">
            <v>0</v>
          </cell>
        </row>
        <row r="81">
          <cell r="H81">
            <v>0.4</v>
          </cell>
          <cell r="I81">
            <v>0.4</v>
          </cell>
          <cell r="J81">
            <v>0.2</v>
          </cell>
          <cell r="K81">
            <v>0.4</v>
          </cell>
          <cell r="L81">
            <v>0.4</v>
          </cell>
          <cell r="M81">
            <v>0</v>
          </cell>
          <cell r="N81">
            <v>0</v>
          </cell>
          <cell r="O81">
            <v>0</v>
          </cell>
          <cell r="P81">
            <v>0.2</v>
          </cell>
          <cell r="Q81">
            <v>0.2</v>
          </cell>
          <cell r="R81">
            <v>0</v>
          </cell>
          <cell r="S81">
            <v>0.2</v>
          </cell>
          <cell r="T81">
            <v>0</v>
          </cell>
          <cell r="U81">
            <v>0.2</v>
          </cell>
          <cell r="V81">
            <v>0</v>
          </cell>
          <cell r="W81">
            <v>0</v>
          </cell>
          <cell r="X81">
            <v>0</v>
          </cell>
          <cell r="Y81">
            <v>1</v>
          </cell>
          <cell r="Z81">
            <v>0</v>
          </cell>
          <cell r="AA81">
            <v>0.2</v>
          </cell>
        </row>
        <row r="82">
          <cell r="H82">
            <v>-0.07</v>
          </cell>
          <cell r="I82">
            <v>0</v>
          </cell>
          <cell r="J82">
            <v>0.01</v>
          </cell>
          <cell r="K82">
            <v>0.27</v>
          </cell>
          <cell r="L82">
            <v>0</v>
          </cell>
          <cell r="M82">
            <v>-0.05</v>
          </cell>
          <cell r="N82">
            <v>0.01</v>
          </cell>
          <cell r="O82">
            <v>0</v>
          </cell>
          <cell r="P82">
            <v>0</v>
          </cell>
          <cell r="Q82">
            <v>0.06</v>
          </cell>
          <cell r="R82">
            <v>0.64</v>
          </cell>
          <cell r="S82">
            <v>-0.02</v>
          </cell>
          <cell r="T82">
            <v>0.56</v>
          </cell>
          <cell r="U82">
            <v>0.02</v>
          </cell>
          <cell r="V82">
            <v>0.6</v>
          </cell>
          <cell r="W82">
            <v>-0.06</v>
          </cell>
          <cell r="X82">
            <v>0.4</v>
          </cell>
          <cell r="Y82">
            <v>0</v>
          </cell>
          <cell r="Z82">
            <v>1</v>
          </cell>
          <cell r="AA82">
            <v>0</v>
          </cell>
        </row>
        <row r="83">
          <cell r="H83">
            <v>0.4</v>
          </cell>
          <cell r="I83">
            <v>0.4</v>
          </cell>
          <cell r="J83">
            <v>0.2</v>
          </cell>
          <cell r="K83">
            <v>0.4</v>
          </cell>
          <cell r="L83">
            <v>0.4</v>
          </cell>
          <cell r="M83">
            <v>0</v>
          </cell>
          <cell r="N83">
            <v>0</v>
          </cell>
          <cell r="O83">
            <v>0</v>
          </cell>
          <cell r="P83">
            <v>0.2</v>
          </cell>
          <cell r="Q83">
            <v>0.2</v>
          </cell>
          <cell r="R83">
            <v>0</v>
          </cell>
          <cell r="S83">
            <v>0.2</v>
          </cell>
          <cell r="T83">
            <v>0</v>
          </cell>
          <cell r="U83">
            <v>0.2</v>
          </cell>
          <cell r="V83">
            <v>0</v>
          </cell>
          <cell r="W83">
            <v>0.8</v>
          </cell>
          <cell r="X83">
            <v>0</v>
          </cell>
          <cell r="Y83">
            <v>0.2</v>
          </cell>
          <cell r="Z83">
            <v>0</v>
          </cell>
          <cell r="AA83">
            <v>1</v>
          </cell>
        </row>
        <row r="84">
          <cell r="H84">
            <v>1</v>
          </cell>
          <cell r="I84">
            <v>0.75</v>
          </cell>
          <cell r="J84">
            <v>0.5</v>
          </cell>
          <cell r="K84">
            <v>0.8</v>
          </cell>
          <cell r="L84">
            <v>0.8</v>
          </cell>
          <cell r="M84">
            <v>0.5</v>
          </cell>
          <cell r="N84">
            <v>0</v>
          </cell>
          <cell r="O84">
            <v>0</v>
          </cell>
          <cell r="P84">
            <v>0.8</v>
          </cell>
          <cell r="Q84">
            <v>0.25</v>
          </cell>
          <cell r="R84">
            <v>0</v>
          </cell>
          <cell r="S84">
            <v>0.6</v>
          </cell>
          <cell r="T84">
            <v>0</v>
          </cell>
          <cell r="U84">
            <v>0.6</v>
          </cell>
          <cell r="V84">
            <v>0</v>
          </cell>
          <cell r="W84">
            <v>0.6</v>
          </cell>
          <cell r="X84">
            <v>0</v>
          </cell>
          <cell r="Y84">
            <v>0.4</v>
          </cell>
          <cell r="Z84">
            <v>0</v>
          </cell>
          <cell r="AA84">
            <v>0.4</v>
          </cell>
        </row>
        <row r="85">
          <cell r="H85">
            <v>0.75</v>
          </cell>
          <cell r="I85">
            <v>1</v>
          </cell>
          <cell r="J85">
            <v>0.5</v>
          </cell>
          <cell r="K85">
            <v>0.8</v>
          </cell>
          <cell r="L85">
            <v>0.8</v>
          </cell>
          <cell r="M85">
            <v>0.5</v>
          </cell>
          <cell r="N85">
            <v>0</v>
          </cell>
          <cell r="O85">
            <v>0</v>
          </cell>
          <cell r="P85">
            <v>0.8</v>
          </cell>
          <cell r="Q85">
            <v>0.25</v>
          </cell>
          <cell r="R85">
            <v>0</v>
          </cell>
          <cell r="S85">
            <v>0.6</v>
          </cell>
          <cell r="T85">
            <v>0</v>
          </cell>
          <cell r="U85">
            <v>0.6</v>
          </cell>
          <cell r="V85">
            <v>0</v>
          </cell>
          <cell r="W85">
            <v>0.6</v>
          </cell>
          <cell r="X85">
            <v>0</v>
          </cell>
          <cell r="Y85">
            <v>0.4</v>
          </cell>
          <cell r="Z85">
            <v>0</v>
          </cell>
          <cell r="AA85">
            <v>0.4</v>
          </cell>
        </row>
        <row r="86">
          <cell r="H86">
            <v>0.5</v>
          </cell>
          <cell r="I86">
            <v>0.5</v>
          </cell>
          <cell r="J86">
            <v>1</v>
          </cell>
          <cell r="K86">
            <v>0.4</v>
          </cell>
          <cell r="L86">
            <v>0.6</v>
          </cell>
          <cell r="M86">
            <v>0.4</v>
          </cell>
          <cell r="N86">
            <v>0</v>
          </cell>
          <cell r="O86">
            <v>0</v>
          </cell>
          <cell r="P86">
            <v>0.4</v>
          </cell>
          <cell r="Q86">
            <v>0.25</v>
          </cell>
          <cell r="R86">
            <v>0</v>
          </cell>
          <cell r="S86">
            <v>0.2</v>
          </cell>
          <cell r="T86">
            <v>0</v>
          </cell>
          <cell r="U86">
            <v>0.2</v>
          </cell>
          <cell r="V86">
            <v>0</v>
          </cell>
          <cell r="W86">
            <v>0.4</v>
          </cell>
          <cell r="X86">
            <v>0</v>
          </cell>
          <cell r="Y86">
            <v>0.2</v>
          </cell>
          <cell r="Z86">
            <v>0</v>
          </cell>
          <cell r="AA86">
            <v>0.2</v>
          </cell>
        </row>
        <row r="87">
          <cell r="H87">
            <v>0.8</v>
          </cell>
          <cell r="I87">
            <v>0.8</v>
          </cell>
          <cell r="J87">
            <v>0.4</v>
          </cell>
          <cell r="K87">
            <v>1</v>
          </cell>
          <cell r="L87">
            <v>0.6</v>
          </cell>
          <cell r="M87">
            <v>0.6</v>
          </cell>
          <cell r="N87">
            <v>0</v>
          </cell>
          <cell r="O87">
            <v>0</v>
          </cell>
          <cell r="P87">
            <v>0.6</v>
          </cell>
          <cell r="Q87">
            <v>0.6</v>
          </cell>
          <cell r="R87">
            <v>0.2</v>
          </cell>
          <cell r="S87">
            <v>0.8</v>
          </cell>
          <cell r="T87">
            <v>0.2</v>
          </cell>
          <cell r="U87">
            <v>0.8</v>
          </cell>
          <cell r="V87">
            <v>0</v>
          </cell>
          <cell r="W87">
            <v>0.6</v>
          </cell>
          <cell r="X87">
            <v>0.2</v>
          </cell>
          <cell r="Y87">
            <v>0.4</v>
          </cell>
          <cell r="Z87">
            <v>0.2</v>
          </cell>
          <cell r="AA87">
            <v>0.4</v>
          </cell>
        </row>
        <row r="88">
          <cell r="H88">
            <v>0.8</v>
          </cell>
          <cell r="I88">
            <v>0.8</v>
          </cell>
          <cell r="J88">
            <v>0.6</v>
          </cell>
          <cell r="K88">
            <v>0.6</v>
          </cell>
          <cell r="L88">
            <v>1</v>
          </cell>
          <cell r="M88">
            <v>0.8</v>
          </cell>
          <cell r="N88">
            <v>0.4</v>
          </cell>
          <cell r="O88">
            <v>0.4</v>
          </cell>
          <cell r="P88">
            <v>1</v>
          </cell>
          <cell r="Q88">
            <v>0.6</v>
          </cell>
          <cell r="R88">
            <v>0</v>
          </cell>
          <cell r="S88">
            <v>0.8</v>
          </cell>
          <cell r="T88">
            <v>0</v>
          </cell>
          <cell r="U88">
            <v>0.8</v>
          </cell>
          <cell r="V88">
            <v>0</v>
          </cell>
          <cell r="W88">
            <v>0.6</v>
          </cell>
          <cell r="X88">
            <v>0</v>
          </cell>
          <cell r="Y88">
            <v>0.4</v>
          </cell>
          <cell r="Z88">
            <v>0</v>
          </cell>
          <cell r="AA88">
            <v>0.4</v>
          </cell>
        </row>
        <row r="89">
          <cell r="H89">
            <v>0.5</v>
          </cell>
          <cell r="I89">
            <v>0.5</v>
          </cell>
          <cell r="J89">
            <v>0.4</v>
          </cell>
          <cell r="K89">
            <v>0.6</v>
          </cell>
          <cell r="L89">
            <v>0.8</v>
          </cell>
          <cell r="M89">
            <v>1</v>
          </cell>
          <cell r="N89">
            <v>0</v>
          </cell>
          <cell r="O89">
            <v>0</v>
          </cell>
          <cell r="P89">
            <v>0.6</v>
          </cell>
          <cell r="Q89">
            <v>0.25</v>
          </cell>
          <cell r="R89">
            <v>0</v>
          </cell>
          <cell r="S89">
            <v>0.2</v>
          </cell>
          <cell r="T89">
            <v>0</v>
          </cell>
          <cell r="U89">
            <v>0.2</v>
          </cell>
          <cell r="V89">
            <v>0</v>
          </cell>
          <cell r="W89">
            <v>0</v>
          </cell>
          <cell r="X89">
            <v>0</v>
          </cell>
          <cell r="Y89">
            <v>0</v>
          </cell>
          <cell r="Z89">
            <v>0</v>
          </cell>
          <cell r="AA89">
            <v>0</v>
          </cell>
        </row>
        <row r="90">
          <cell r="H90">
            <v>0</v>
          </cell>
          <cell r="I90">
            <v>0</v>
          </cell>
          <cell r="J90">
            <v>0</v>
          </cell>
          <cell r="K90">
            <v>0</v>
          </cell>
          <cell r="L90">
            <v>0.4</v>
          </cell>
          <cell r="M90">
            <v>0</v>
          </cell>
          <cell r="N90">
            <v>1</v>
          </cell>
          <cell r="O90">
            <v>0</v>
          </cell>
          <cell r="P90">
            <v>0.6</v>
          </cell>
          <cell r="Q90">
            <v>0</v>
          </cell>
          <cell r="R90">
            <v>0</v>
          </cell>
          <cell r="S90">
            <v>0</v>
          </cell>
          <cell r="T90">
            <v>0</v>
          </cell>
          <cell r="U90">
            <v>0</v>
          </cell>
          <cell r="V90">
            <v>0</v>
          </cell>
          <cell r="W90">
            <v>0</v>
          </cell>
          <cell r="X90">
            <v>0</v>
          </cell>
          <cell r="Y90">
            <v>0</v>
          </cell>
          <cell r="Z90">
            <v>0</v>
          </cell>
          <cell r="AA90">
            <v>0</v>
          </cell>
        </row>
        <row r="91">
          <cell r="H91">
            <v>0</v>
          </cell>
          <cell r="I91">
            <v>0</v>
          </cell>
          <cell r="J91">
            <v>0</v>
          </cell>
          <cell r="K91">
            <v>0</v>
          </cell>
          <cell r="L91">
            <v>0.4</v>
          </cell>
          <cell r="M91">
            <v>0</v>
          </cell>
          <cell r="N91">
            <v>0</v>
          </cell>
          <cell r="O91">
            <v>1</v>
          </cell>
          <cell r="P91">
            <v>0.6</v>
          </cell>
          <cell r="Q91">
            <v>0</v>
          </cell>
          <cell r="R91">
            <v>0</v>
          </cell>
          <cell r="S91">
            <v>0</v>
          </cell>
          <cell r="T91">
            <v>0</v>
          </cell>
          <cell r="U91">
            <v>0</v>
          </cell>
          <cell r="V91">
            <v>0</v>
          </cell>
          <cell r="W91">
            <v>0</v>
          </cell>
          <cell r="X91">
            <v>0</v>
          </cell>
          <cell r="Y91">
            <v>0</v>
          </cell>
          <cell r="Z91">
            <v>0</v>
          </cell>
          <cell r="AA91">
            <v>0</v>
          </cell>
        </row>
        <row r="92">
          <cell r="H92">
            <v>0.8</v>
          </cell>
          <cell r="I92">
            <v>0.8</v>
          </cell>
          <cell r="J92">
            <v>0.4</v>
          </cell>
          <cell r="K92">
            <v>0.6</v>
          </cell>
          <cell r="L92">
            <v>1</v>
          </cell>
          <cell r="M92">
            <v>0.6</v>
          </cell>
          <cell r="N92">
            <v>0.6</v>
          </cell>
          <cell r="O92">
            <v>0.6</v>
          </cell>
          <cell r="P92">
            <v>1</v>
          </cell>
          <cell r="Q92">
            <v>0.6</v>
          </cell>
          <cell r="R92">
            <v>0</v>
          </cell>
          <cell r="S92">
            <v>0.6</v>
          </cell>
          <cell r="T92">
            <v>0</v>
          </cell>
          <cell r="U92">
            <v>0.6</v>
          </cell>
          <cell r="V92">
            <v>0</v>
          </cell>
          <cell r="W92">
            <v>0</v>
          </cell>
          <cell r="X92">
            <v>0</v>
          </cell>
          <cell r="Y92">
            <v>0.2</v>
          </cell>
          <cell r="Z92">
            <v>0</v>
          </cell>
          <cell r="AA92">
            <v>0.2</v>
          </cell>
        </row>
        <row r="93">
          <cell r="H93">
            <v>0.25</v>
          </cell>
          <cell r="I93">
            <v>0.25</v>
          </cell>
          <cell r="J93">
            <v>0.25</v>
          </cell>
          <cell r="K93">
            <v>0.6</v>
          </cell>
          <cell r="L93">
            <v>0.6</v>
          </cell>
          <cell r="M93">
            <v>0.25</v>
          </cell>
          <cell r="N93">
            <v>0</v>
          </cell>
          <cell r="O93">
            <v>0</v>
          </cell>
          <cell r="P93">
            <v>0.6</v>
          </cell>
          <cell r="Q93">
            <v>1</v>
          </cell>
          <cell r="R93">
            <v>0</v>
          </cell>
          <cell r="S93">
            <v>0</v>
          </cell>
          <cell r="T93">
            <v>0</v>
          </cell>
          <cell r="U93">
            <v>0</v>
          </cell>
          <cell r="V93">
            <v>0</v>
          </cell>
          <cell r="W93">
            <v>0</v>
          </cell>
          <cell r="X93">
            <v>0</v>
          </cell>
          <cell r="Y93">
            <v>0.2</v>
          </cell>
          <cell r="Z93">
            <v>0</v>
          </cell>
          <cell r="AA93">
            <v>0.2</v>
          </cell>
        </row>
        <row r="94">
          <cell r="H94">
            <v>0</v>
          </cell>
          <cell r="I94">
            <v>0</v>
          </cell>
          <cell r="J94">
            <v>0</v>
          </cell>
          <cell r="K94">
            <v>0.2</v>
          </cell>
          <cell r="L94">
            <v>0</v>
          </cell>
          <cell r="M94">
            <v>0</v>
          </cell>
          <cell r="N94">
            <v>0</v>
          </cell>
          <cell r="O94">
            <v>0</v>
          </cell>
          <cell r="P94">
            <v>0</v>
          </cell>
          <cell r="Q94">
            <v>0</v>
          </cell>
          <cell r="R94">
            <v>1</v>
          </cell>
          <cell r="S94">
            <v>0</v>
          </cell>
          <cell r="T94">
            <v>0.4</v>
          </cell>
          <cell r="U94">
            <v>0</v>
          </cell>
          <cell r="V94">
            <v>0</v>
          </cell>
          <cell r="W94">
            <v>0</v>
          </cell>
          <cell r="X94">
            <v>0.2</v>
          </cell>
          <cell r="Y94">
            <v>0</v>
          </cell>
          <cell r="Z94">
            <v>0.4</v>
          </cell>
          <cell r="AA94">
            <v>0</v>
          </cell>
        </row>
        <row r="95">
          <cell r="H95">
            <v>0.6</v>
          </cell>
          <cell r="I95">
            <v>0.6</v>
          </cell>
          <cell r="J95">
            <v>0.2</v>
          </cell>
          <cell r="K95">
            <v>0.8</v>
          </cell>
          <cell r="L95">
            <v>0.8</v>
          </cell>
          <cell r="M95">
            <v>0.2</v>
          </cell>
          <cell r="N95">
            <v>0</v>
          </cell>
          <cell r="O95">
            <v>0</v>
          </cell>
          <cell r="P95">
            <v>0.6</v>
          </cell>
          <cell r="Q95">
            <v>0</v>
          </cell>
          <cell r="R95">
            <v>0</v>
          </cell>
          <cell r="S95">
            <v>1</v>
          </cell>
          <cell r="T95">
            <v>0</v>
          </cell>
          <cell r="U95">
            <v>0.8</v>
          </cell>
          <cell r="V95">
            <v>0</v>
          </cell>
          <cell r="W95">
            <v>0</v>
          </cell>
          <cell r="X95">
            <v>0</v>
          </cell>
          <cell r="Y95">
            <v>0.2</v>
          </cell>
          <cell r="Z95">
            <v>0</v>
          </cell>
          <cell r="AA95">
            <v>0.2</v>
          </cell>
        </row>
        <row r="96">
          <cell r="H96">
            <v>0</v>
          </cell>
          <cell r="I96">
            <v>0</v>
          </cell>
          <cell r="J96">
            <v>0</v>
          </cell>
          <cell r="K96">
            <v>0.2</v>
          </cell>
          <cell r="L96">
            <v>0</v>
          </cell>
          <cell r="M96">
            <v>0</v>
          </cell>
          <cell r="N96">
            <v>0</v>
          </cell>
          <cell r="O96">
            <v>0</v>
          </cell>
          <cell r="P96">
            <v>0</v>
          </cell>
          <cell r="Q96">
            <v>0</v>
          </cell>
          <cell r="R96">
            <v>0.4</v>
          </cell>
          <cell r="S96">
            <v>0</v>
          </cell>
          <cell r="T96">
            <v>1</v>
          </cell>
          <cell r="U96">
            <v>0</v>
          </cell>
          <cell r="V96">
            <v>0</v>
          </cell>
          <cell r="W96">
            <v>0</v>
          </cell>
          <cell r="X96">
            <v>0.2</v>
          </cell>
          <cell r="Y96">
            <v>0</v>
          </cell>
          <cell r="Z96">
            <v>0.4</v>
          </cell>
          <cell r="AA96">
            <v>0</v>
          </cell>
        </row>
        <row r="97">
          <cell r="H97">
            <v>0.6</v>
          </cell>
          <cell r="I97">
            <v>0.6</v>
          </cell>
          <cell r="J97">
            <v>0.2</v>
          </cell>
          <cell r="K97">
            <v>0.8</v>
          </cell>
          <cell r="L97">
            <v>0.8</v>
          </cell>
          <cell r="M97">
            <v>0.2</v>
          </cell>
          <cell r="N97">
            <v>0</v>
          </cell>
          <cell r="O97">
            <v>0</v>
          </cell>
          <cell r="P97">
            <v>0.6</v>
          </cell>
          <cell r="Q97">
            <v>0</v>
          </cell>
          <cell r="R97">
            <v>0</v>
          </cell>
          <cell r="S97">
            <v>0.8</v>
          </cell>
          <cell r="T97">
            <v>0</v>
          </cell>
          <cell r="U97">
            <v>1</v>
          </cell>
          <cell r="V97">
            <v>0</v>
          </cell>
          <cell r="W97">
            <v>0</v>
          </cell>
          <cell r="X97">
            <v>0</v>
          </cell>
          <cell r="Y97">
            <v>0.2</v>
          </cell>
          <cell r="Z97">
            <v>0</v>
          </cell>
          <cell r="AA97">
            <v>0.2</v>
          </cell>
        </row>
        <row r="98">
          <cell r="H98">
            <v>0</v>
          </cell>
          <cell r="I98">
            <v>0</v>
          </cell>
          <cell r="J98">
            <v>0</v>
          </cell>
          <cell r="K98">
            <v>0</v>
          </cell>
          <cell r="L98">
            <v>0</v>
          </cell>
          <cell r="M98">
            <v>0</v>
          </cell>
          <cell r="N98">
            <v>0</v>
          </cell>
          <cell r="O98">
            <v>0</v>
          </cell>
          <cell r="P98">
            <v>0</v>
          </cell>
          <cell r="Q98">
            <v>0</v>
          </cell>
          <cell r="R98">
            <v>0</v>
          </cell>
          <cell r="S98">
            <v>0</v>
          </cell>
          <cell r="T98">
            <v>0</v>
          </cell>
          <cell r="U98">
            <v>0</v>
          </cell>
          <cell r="V98">
            <v>1</v>
          </cell>
          <cell r="W98">
            <v>0</v>
          </cell>
          <cell r="X98">
            <v>0</v>
          </cell>
          <cell r="Y98">
            <v>0</v>
          </cell>
          <cell r="Z98">
            <v>0.4</v>
          </cell>
          <cell r="AA98">
            <v>0</v>
          </cell>
        </row>
        <row r="99">
          <cell r="H99">
            <v>0.6</v>
          </cell>
          <cell r="I99">
            <v>0.6</v>
          </cell>
          <cell r="J99">
            <v>0.4</v>
          </cell>
          <cell r="K99">
            <v>0.6</v>
          </cell>
          <cell r="L99">
            <v>0.6</v>
          </cell>
          <cell r="M99">
            <v>0</v>
          </cell>
          <cell r="N99">
            <v>0</v>
          </cell>
          <cell r="O99">
            <v>0</v>
          </cell>
          <cell r="P99">
            <v>0</v>
          </cell>
          <cell r="Q99">
            <v>0</v>
          </cell>
          <cell r="R99">
            <v>0</v>
          </cell>
          <cell r="S99">
            <v>0</v>
          </cell>
          <cell r="T99">
            <v>0</v>
          </cell>
          <cell r="U99">
            <v>0</v>
          </cell>
          <cell r="V99">
            <v>0</v>
          </cell>
          <cell r="W99">
            <v>1</v>
          </cell>
          <cell r="X99">
            <v>0</v>
          </cell>
          <cell r="Y99">
            <v>0</v>
          </cell>
          <cell r="Z99">
            <v>0</v>
          </cell>
          <cell r="AA99">
            <v>0.8</v>
          </cell>
        </row>
        <row r="100">
          <cell r="H100">
            <v>0</v>
          </cell>
          <cell r="I100">
            <v>0</v>
          </cell>
          <cell r="J100">
            <v>0</v>
          </cell>
          <cell r="K100">
            <v>0.2</v>
          </cell>
          <cell r="L100">
            <v>0</v>
          </cell>
          <cell r="M100">
            <v>0</v>
          </cell>
          <cell r="N100">
            <v>0</v>
          </cell>
          <cell r="O100">
            <v>0</v>
          </cell>
          <cell r="P100">
            <v>0</v>
          </cell>
          <cell r="Q100">
            <v>0</v>
          </cell>
          <cell r="R100">
            <v>0.2</v>
          </cell>
          <cell r="S100">
            <v>0</v>
          </cell>
          <cell r="T100">
            <v>0.2</v>
          </cell>
          <cell r="U100">
            <v>0</v>
          </cell>
          <cell r="V100">
            <v>0</v>
          </cell>
          <cell r="W100">
            <v>0</v>
          </cell>
          <cell r="X100">
            <v>1</v>
          </cell>
          <cell r="Y100">
            <v>0</v>
          </cell>
          <cell r="Z100">
            <v>0.4</v>
          </cell>
          <cell r="AA100">
            <v>0</v>
          </cell>
        </row>
        <row r="101">
          <cell r="H101">
            <v>0.4</v>
          </cell>
          <cell r="I101">
            <v>0.4</v>
          </cell>
          <cell r="J101">
            <v>0.2</v>
          </cell>
          <cell r="K101">
            <v>0.4</v>
          </cell>
          <cell r="L101">
            <v>0.4</v>
          </cell>
          <cell r="M101">
            <v>0</v>
          </cell>
          <cell r="N101">
            <v>0</v>
          </cell>
          <cell r="O101">
            <v>0</v>
          </cell>
          <cell r="P101">
            <v>0.2</v>
          </cell>
          <cell r="Q101">
            <v>0.2</v>
          </cell>
          <cell r="R101">
            <v>0</v>
          </cell>
          <cell r="S101">
            <v>0.2</v>
          </cell>
          <cell r="T101">
            <v>0</v>
          </cell>
          <cell r="U101">
            <v>0.2</v>
          </cell>
          <cell r="V101">
            <v>0</v>
          </cell>
          <cell r="W101">
            <v>0</v>
          </cell>
          <cell r="X101">
            <v>0</v>
          </cell>
          <cell r="Y101">
            <v>1</v>
          </cell>
          <cell r="Z101">
            <v>0</v>
          </cell>
          <cell r="AA101">
            <v>0.2</v>
          </cell>
        </row>
        <row r="102">
          <cell r="H102">
            <v>0</v>
          </cell>
          <cell r="I102">
            <v>0</v>
          </cell>
          <cell r="J102">
            <v>0</v>
          </cell>
          <cell r="K102">
            <v>0.2</v>
          </cell>
          <cell r="L102">
            <v>0</v>
          </cell>
          <cell r="M102">
            <v>0</v>
          </cell>
          <cell r="N102">
            <v>0</v>
          </cell>
          <cell r="O102">
            <v>0</v>
          </cell>
          <cell r="P102">
            <v>0</v>
          </cell>
          <cell r="Q102">
            <v>0</v>
          </cell>
          <cell r="R102">
            <v>0.4</v>
          </cell>
          <cell r="S102">
            <v>0</v>
          </cell>
          <cell r="T102">
            <v>0.4</v>
          </cell>
          <cell r="U102">
            <v>0</v>
          </cell>
          <cell r="V102">
            <v>0.4</v>
          </cell>
          <cell r="W102">
            <v>0</v>
          </cell>
          <cell r="X102">
            <v>0.4</v>
          </cell>
          <cell r="Y102">
            <v>0</v>
          </cell>
          <cell r="Z102">
            <v>1</v>
          </cell>
          <cell r="AA102">
            <v>0</v>
          </cell>
        </row>
        <row r="103">
          <cell r="H103">
            <v>0.4</v>
          </cell>
          <cell r="I103">
            <v>0.4</v>
          </cell>
          <cell r="J103">
            <v>0.2</v>
          </cell>
          <cell r="K103">
            <v>0.4</v>
          </cell>
          <cell r="L103">
            <v>0.4</v>
          </cell>
          <cell r="M103">
            <v>0</v>
          </cell>
          <cell r="N103">
            <v>0</v>
          </cell>
          <cell r="O103">
            <v>0</v>
          </cell>
          <cell r="P103">
            <v>0.2</v>
          </cell>
          <cell r="Q103">
            <v>0.2</v>
          </cell>
          <cell r="R103">
            <v>0</v>
          </cell>
          <cell r="S103">
            <v>0.2</v>
          </cell>
          <cell r="T103">
            <v>0</v>
          </cell>
          <cell r="U103">
            <v>0.2</v>
          </cell>
          <cell r="V103">
            <v>0</v>
          </cell>
          <cell r="W103">
            <v>0.8</v>
          </cell>
          <cell r="X103">
            <v>0</v>
          </cell>
          <cell r="Y103">
            <v>0.2</v>
          </cell>
          <cell r="Z103">
            <v>0</v>
          </cell>
          <cell r="AA103">
            <v>1</v>
          </cell>
        </row>
        <row r="104">
          <cell r="H104">
            <v>1</v>
          </cell>
          <cell r="I104">
            <v>0.75</v>
          </cell>
          <cell r="J104">
            <v>0.5</v>
          </cell>
          <cell r="K104">
            <v>0.8</v>
          </cell>
          <cell r="L104">
            <v>0.8</v>
          </cell>
          <cell r="M104">
            <v>0.5</v>
          </cell>
          <cell r="N104">
            <v>0</v>
          </cell>
          <cell r="O104">
            <v>0</v>
          </cell>
          <cell r="P104">
            <v>0.8</v>
          </cell>
          <cell r="Q104">
            <v>0.25</v>
          </cell>
          <cell r="R104">
            <v>0</v>
          </cell>
          <cell r="S104">
            <v>0.6</v>
          </cell>
          <cell r="T104">
            <v>0</v>
          </cell>
          <cell r="U104">
            <v>0.6</v>
          </cell>
          <cell r="V104">
            <v>0</v>
          </cell>
          <cell r="W104">
            <v>0.6</v>
          </cell>
          <cell r="X104">
            <v>0</v>
          </cell>
          <cell r="Y104">
            <v>0.4</v>
          </cell>
          <cell r="Z104">
            <v>0</v>
          </cell>
          <cell r="AA104">
            <v>0.4</v>
          </cell>
        </row>
        <row r="105">
          <cell r="H105">
            <v>0.75</v>
          </cell>
          <cell r="I105">
            <v>1</v>
          </cell>
          <cell r="J105">
            <v>0.5</v>
          </cell>
          <cell r="K105">
            <v>0.8</v>
          </cell>
          <cell r="L105">
            <v>0.8</v>
          </cell>
          <cell r="M105">
            <v>0.5</v>
          </cell>
          <cell r="N105">
            <v>0</v>
          </cell>
          <cell r="O105">
            <v>0</v>
          </cell>
          <cell r="P105">
            <v>0.8</v>
          </cell>
          <cell r="Q105">
            <v>0.25</v>
          </cell>
          <cell r="R105">
            <v>0</v>
          </cell>
          <cell r="S105">
            <v>0.6</v>
          </cell>
          <cell r="T105">
            <v>0</v>
          </cell>
          <cell r="U105">
            <v>0.6</v>
          </cell>
          <cell r="V105">
            <v>0</v>
          </cell>
          <cell r="W105">
            <v>0.6</v>
          </cell>
          <cell r="X105">
            <v>0</v>
          </cell>
          <cell r="Y105">
            <v>0.4</v>
          </cell>
          <cell r="Z105">
            <v>0</v>
          </cell>
          <cell r="AA105">
            <v>0.4</v>
          </cell>
        </row>
        <row r="106">
          <cell r="H106">
            <v>0.5</v>
          </cell>
          <cell r="I106">
            <v>0.5</v>
          </cell>
          <cell r="J106">
            <v>1</v>
          </cell>
          <cell r="K106">
            <v>0.4</v>
          </cell>
          <cell r="L106">
            <v>0.6</v>
          </cell>
          <cell r="M106">
            <v>0.4</v>
          </cell>
          <cell r="N106">
            <v>0</v>
          </cell>
          <cell r="O106">
            <v>0</v>
          </cell>
          <cell r="P106">
            <v>0.4</v>
          </cell>
          <cell r="Q106">
            <v>0.25</v>
          </cell>
          <cell r="R106">
            <v>0</v>
          </cell>
          <cell r="S106">
            <v>0.2</v>
          </cell>
          <cell r="T106">
            <v>0</v>
          </cell>
          <cell r="U106">
            <v>0.2</v>
          </cell>
          <cell r="V106">
            <v>0</v>
          </cell>
          <cell r="W106">
            <v>0.4</v>
          </cell>
          <cell r="X106">
            <v>0</v>
          </cell>
          <cell r="Y106">
            <v>0.2</v>
          </cell>
          <cell r="Z106">
            <v>0</v>
          </cell>
          <cell r="AA106">
            <v>0.2</v>
          </cell>
        </row>
        <row r="107">
          <cell r="H107">
            <v>0.8</v>
          </cell>
          <cell r="I107">
            <v>0.8</v>
          </cell>
          <cell r="J107">
            <v>0.4</v>
          </cell>
          <cell r="K107">
            <v>1</v>
          </cell>
          <cell r="L107">
            <v>0.6</v>
          </cell>
          <cell r="M107">
            <v>0.6</v>
          </cell>
          <cell r="N107">
            <v>0</v>
          </cell>
          <cell r="O107">
            <v>0</v>
          </cell>
          <cell r="P107">
            <v>0.6</v>
          </cell>
          <cell r="Q107">
            <v>0.6</v>
          </cell>
          <cell r="R107">
            <v>0.2</v>
          </cell>
          <cell r="S107">
            <v>0.8</v>
          </cell>
          <cell r="T107">
            <v>0.2</v>
          </cell>
          <cell r="U107">
            <v>0.8</v>
          </cell>
          <cell r="V107">
            <v>0</v>
          </cell>
          <cell r="W107">
            <v>0.6</v>
          </cell>
          <cell r="X107">
            <v>0.2</v>
          </cell>
          <cell r="Y107">
            <v>0.4</v>
          </cell>
          <cell r="Z107">
            <v>0.2</v>
          </cell>
          <cell r="AA107">
            <v>0.4</v>
          </cell>
        </row>
        <row r="108">
          <cell r="H108">
            <v>0.8</v>
          </cell>
          <cell r="I108">
            <v>0.8</v>
          </cell>
          <cell r="J108">
            <v>0.6</v>
          </cell>
          <cell r="K108">
            <v>0.6</v>
          </cell>
          <cell r="L108">
            <v>1</v>
          </cell>
          <cell r="M108">
            <v>0.8</v>
          </cell>
          <cell r="N108">
            <v>0.4</v>
          </cell>
          <cell r="O108">
            <v>0.4</v>
          </cell>
          <cell r="P108">
            <v>1</v>
          </cell>
          <cell r="Q108">
            <v>0.6</v>
          </cell>
          <cell r="R108">
            <v>0</v>
          </cell>
          <cell r="S108">
            <v>0.8</v>
          </cell>
          <cell r="T108">
            <v>0</v>
          </cell>
          <cell r="U108">
            <v>0.8</v>
          </cell>
          <cell r="V108">
            <v>0</v>
          </cell>
          <cell r="W108">
            <v>0.6</v>
          </cell>
          <cell r="X108">
            <v>0</v>
          </cell>
          <cell r="Y108">
            <v>0.4</v>
          </cell>
          <cell r="Z108">
            <v>0</v>
          </cell>
          <cell r="AA108">
            <v>0.4</v>
          </cell>
        </row>
        <row r="109">
          <cell r="H109">
            <v>0.5</v>
          </cell>
          <cell r="I109">
            <v>0.5</v>
          </cell>
          <cell r="J109">
            <v>0.4</v>
          </cell>
          <cell r="K109">
            <v>0.6</v>
          </cell>
          <cell r="L109">
            <v>0.8</v>
          </cell>
          <cell r="M109">
            <v>1</v>
          </cell>
          <cell r="N109">
            <v>0</v>
          </cell>
          <cell r="O109">
            <v>0</v>
          </cell>
          <cell r="P109">
            <v>0.6</v>
          </cell>
          <cell r="Q109">
            <v>0.25</v>
          </cell>
          <cell r="R109">
            <v>0</v>
          </cell>
          <cell r="S109">
            <v>0.2</v>
          </cell>
          <cell r="T109">
            <v>0</v>
          </cell>
          <cell r="U109">
            <v>0.2</v>
          </cell>
          <cell r="V109">
            <v>0</v>
          </cell>
          <cell r="W109">
            <v>0</v>
          </cell>
          <cell r="X109">
            <v>0</v>
          </cell>
          <cell r="Y109">
            <v>0</v>
          </cell>
          <cell r="Z109">
            <v>0</v>
          </cell>
          <cell r="AA109">
            <v>0</v>
          </cell>
        </row>
        <row r="110">
          <cell r="H110">
            <v>0</v>
          </cell>
          <cell r="I110">
            <v>0</v>
          </cell>
          <cell r="J110">
            <v>0</v>
          </cell>
          <cell r="K110">
            <v>0</v>
          </cell>
          <cell r="L110">
            <v>0.4</v>
          </cell>
          <cell r="M110">
            <v>0</v>
          </cell>
          <cell r="N110">
            <v>1</v>
          </cell>
          <cell r="O110">
            <v>0</v>
          </cell>
          <cell r="P110">
            <v>0.6</v>
          </cell>
          <cell r="Q110">
            <v>0</v>
          </cell>
          <cell r="R110">
            <v>0</v>
          </cell>
          <cell r="S110">
            <v>0</v>
          </cell>
          <cell r="T110">
            <v>0</v>
          </cell>
          <cell r="U110">
            <v>0</v>
          </cell>
          <cell r="V110">
            <v>0</v>
          </cell>
          <cell r="W110">
            <v>0</v>
          </cell>
          <cell r="X110">
            <v>0</v>
          </cell>
          <cell r="Y110">
            <v>0</v>
          </cell>
          <cell r="Z110">
            <v>0</v>
          </cell>
          <cell r="AA110">
            <v>0</v>
          </cell>
        </row>
        <row r="111">
          <cell r="H111">
            <v>0</v>
          </cell>
          <cell r="I111">
            <v>0</v>
          </cell>
          <cell r="J111">
            <v>0</v>
          </cell>
          <cell r="K111">
            <v>0</v>
          </cell>
          <cell r="L111">
            <v>0.4</v>
          </cell>
          <cell r="M111">
            <v>0</v>
          </cell>
          <cell r="N111">
            <v>0</v>
          </cell>
          <cell r="O111">
            <v>1</v>
          </cell>
          <cell r="P111">
            <v>0.6</v>
          </cell>
          <cell r="Q111">
            <v>0</v>
          </cell>
          <cell r="R111">
            <v>0</v>
          </cell>
          <cell r="S111">
            <v>0</v>
          </cell>
          <cell r="T111">
            <v>0</v>
          </cell>
          <cell r="U111">
            <v>0</v>
          </cell>
          <cell r="V111">
            <v>0</v>
          </cell>
          <cell r="W111">
            <v>0</v>
          </cell>
          <cell r="X111">
            <v>0</v>
          </cell>
          <cell r="Y111">
            <v>0</v>
          </cell>
          <cell r="Z111">
            <v>0</v>
          </cell>
          <cell r="AA111">
            <v>0</v>
          </cell>
        </row>
        <row r="112">
          <cell r="H112">
            <v>0.8</v>
          </cell>
          <cell r="I112">
            <v>0.8</v>
          </cell>
          <cell r="J112">
            <v>0.4</v>
          </cell>
          <cell r="K112">
            <v>0.6</v>
          </cell>
          <cell r="L112">
            <v>1</v>
          </cell>
          <cell r="M112">
            <v>0.6</v>
          </cell>
          <cell r="N112">
            <v>0.6</v>
          </cell>
          <cell r="O112">
            <v>0.6</v>
          </cell>
          <cell r="P112">
            <v>1</v>
          </cell>
          <cell r="Q112">
            <v>0.6</v>
          </cell>
          <cell r="R112">
            <v>0</v>
          </cell>
          <cell r="S112">
            <v>0.6</v>
          </cell>
          <cell r="T112">
            <v>0</v>
          </cell>
          <cell r="U112">
            <v>0.6</v>
          </cell>
          <cell r="V112">
            <v>0</v>
          </cell>
          <cell r="W112">
            <v>0</v>
          </cell>
          <cell r="X112">
            <v>0</v>
          </cell>
          <cell r="Y112">
            <v>0.2</v>
          </cell>
          <cell r="Z112">
            <v>0</v>
          </cell>
          <cell r="AA112">
            <v>0.2</v>
          </cell>
        </row>
        <row r="113">
          <cell r="H113">
            <v>0.25</v>
          </cell>
          <cell r="I113">
            <v>0.25</v>
          </cell>
          <cell r="J113">
            <v>0.25</v>
          </cell>
          <cell r="K113">
            <v>0.6</v>
          </cell>
          <cell r="L113">
            <v>0.6</v>
          </cell>
          <cell r="M113">
            <v>0.25</v>
          </cell>
          <cell r="N113">
            <v>0</v>
          </cell>
          <cell r="O113">
            <v>0</v>
          </cell>
          <cell r="P113">
            <v>0.6</v>
          </cell>
          <cell r="Q113">
            <v>1</v>
          </cell>
          <cell r="R113">
            <v>0</v>
          </cell>
          <cell r="S113">
            <v>0</v>
          </cell>
          <cell r="T113">
            <v>0</v>
          </cell>
          <cell r="U113">
            <v>0</v>
          </cell>
          <cell r="V113">
            <v>0</v>
          </cell>
          <cell r="W113">
            <v>0</v>
          </cell>
          <cell r="X113">
            <v>0</v>
          </cell>
          <cell r="Y113">
            <v>0.2</v>
          </cell>
          <cell r="Z113">
            <v>0</v>
          </cell>
          <cell r="AA113">
            <v>0.2</v>
          </cell>
        </row>
        <row r="114">
          <cell r="H114">
            <v>0</v>
          </cell>
          <cell r="I114">
            <v>0</v>
          </cell>
          <cell r="J114">
            <v>0</v>
          </cell>
          <cell r="K114">
            <v>0.2</v>
          </cell>
          <cell r="L114">
            <v>0</v>
          </cell>
          <cell r="M114">
            <v>0</v>
          </cell>
          <cell r="N114">
            <v>0</v>
          </cell>
          <cell r="O114">
            <v>0</v>
          </cell>
          <cell r="P114">
            <v>0</v>
          </cell>
          <cell r="Q114">
            <v>0</v>
          </cell>
          <cell r="R114">
            <v>1</v>
          </cell>
          <cell r="S114">
            <v>0</v>
          </cell>
          <cell r="T114">
            <v>0.4</v>
          </cell>
          <cell r="U114">
            <v>0</v>
          </cell>
          <cell r="V114">
            <v>0</v>
          </cell>
          <cell r="W114">
            <v>0</v>
          </cell>
          <cell r="X114">
            <v>0.2</v>
          </cell>
          <cell r="Y114">
            <v>0</v>
          </cell>
          <cell r="Z114">
            <v>0.4</v>
          </cell>
          <cell r="AA114">
            <v>0</v>
          </cell>
        </row>
        <row r="115">
          <cell r="H115">
            <v>0.6</v>
          </cell>
          <cell r="I115">
            <v>0.6</v>
          </cell>
          <cell r="J115">
            <v>0.2</v>
          </cell>
          <cell r="K115">
            <v>0.8</v>
          </cell>
          <cell r="L115">
            <v>0.8</v>
          </cell>
          <cell r="M115">
            <v>0.2</v>
          </cell>
          <cell r="N115">
            <v>0</v>
          </cell>
          <cell r="O115">
            <v>0</v>
          </cell>
          <cell r="P115">
            <v>0.6</v>
          </cell>
          <cell r="Q115">
            <v>0</v>
          </cell>
          <cell r="R115">
            <v>0</v>
          </cell>
          <cell r="S115">
            <v>1</v>
          </cell>
          <cell r="T115">
            <v>0</v>
          </cell>
          <cell r="U115">
            <v>0.8</v>
          </cell>
          <cell r="V115">
            <v>0</v>
          </cell>
          <cell r="W115">
            <v>0</v>
          </cell>
          <cell r="X115">
            <v>0</v>
          </cell>
          <cell r="Y115">
            <v>0.2</v>
          </cell>
          <cell r="Z115">
            <v>0</v>
          </cell>
          <cell r="AA115">
            <v>0.2</v>
          </cell>
        </row>
        <row r="116">
          <cell r="H116">
            <v>0</v>
          </cell>
          <cell r="I116">
            <v>0</v>
          </cell>
          <cell r="J116">
            <v>0</v>
          </cell>
          <cell r="K116">
            <v>0.2</v>
          </cell>
          <cell r="L116">
            <v>0</v>
          </cell>
          <cell r="M116">
            <v>0</v>
          </cell>
          <cell r="N116">
            <v>0</v>
          </cell>
          <cell r="O116">
            <v>0</v>
          </cell>
          <cell r="P116">
            <v>0</v>
          </cell>
          <cell r="Q116">
            <v>0</v>
          </cell>
          <cell r="R116">
            <v>0.4</v>
          </cell>
          <cell r="S116">
            <v>0</v>
          </cell>
          <cell r="T116">
            <v>1</v>
          </cell>
          <cell r="U116">
            <v>0</v>
          </cell>
          <cell r="V116">
            <v>0</v>
          </cell>
          <cell r="W116">
            <v>0</v>
          </cell>
          <cell r="X116">
            <v>0.2</v>
          </cell>
          <cell r="Y116">
            <v>0</v>
          </cell>
          <cell r="Z116">
            <v>0.4</v>
          </cell>
          <cell r="AA116">
            <v>0</v>
          </cell>
        </row>
        <row r="117">
          <cell r="H117">
            <v>0.6</v>
          </cell>
          <cell r="I117">
            <v>0.6</v>
          </cell>
          <cell r="J117">
            <v>0.2</v>
          </cell>
          <cell r="K117">
            <v>0.8</v>
          </cell>
          <cell r="L117">
            <v>0.8</v>
          </cell>
          <cell r="M117">
            <v>0.2</v>
          </cell>
          <cell r="N117">
            <v>0</v>
          </cell>
          <cell r="O117">
            <v>0</v>
          </cell>
          <cell r="P117">
            <v>0.6</v>
          </cell>
          <cell r="Q117">
            <v>0</v>
          </cell>
          <cell r="R117">
            <v>0</v>
          </cell>
          <cell r="S117">
            <v>0.8</v>
          </cell>
          <cell r="T117">
            <v>0</v>
          </cell>
          <cell r="U117">
            <v>1</v>
          </cell>
          <cell r="V117">
            <v>0</v>
          </cell>
          <cell r="W117">
            <v>0</v>
          </cell>
          <cell r="X117">
            <v>0</v>
          </cell>
          <cell r="Y117">
            <v>0.2</v>
          </cell>
          <cell r="Z117">
            <v>0</v>
          </cell>
          <cell r="AA117">
            <v>0.2</v>
          </cell>
        </row>
        <row r="118">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1</v>
          </cell>
          <cell r="W118">
            <v>0</v>
          </cell>
          <cell r="X118">
            <v>0</v>
          </cell>
          <cell r="Y118">
            <v>0</v>
          </cell>
          <cell r="Z118">
            <v>0.4</v>
          </cell>
          <cell r="AA118">
            <v>0</v>
          </cell>
        </row>
        <row r="119">
          <cell r="H119">
            <v>0.6</v>
          </cell>
          <cell r="I119">
            <v>0.6</v>
          </cell>
          <cell r="J119">
            <v>0.4</v>
          </cell>
          <cell r="K119">
            <v>0.6</v>
          </cell>
          <cell r="L119">
            <v>0.6</v>
          </cell>
          <cell r="M119">
            <v>0</v>
          </cell>
          <cell r="N119">
            <v>0</v>
          </cell>
          <cell r="O119">
            <v>0</v>
          </cell>
          <cell r="P119">
            <v>0</v>
          </cell>
          <cell r="Q119">
            <v>0</v>
          </cell>
          <cell r="R119">
            <v>0</v>
          </cell>
          <cell r="S119">
            <v>0</v>
          </cell>
          <cell r="T119">
            <v>0</v>
          </cell>
          <cell r="U119">
            <v>0</v>
          </cell>
          <cell r="V119">
            <v>0</v>
          </cell>
          <cell r="W119">
            <v>1</v>
          </cell>
          <cell r="X119">
            <v>0</v>
          </cell>
          <cell r="Y119">
            <v>0</v>
          </cell>
          <cell r="Z119">
            <v>0</v>
          </cell>
          <cell r="AA119">
            <v>0.8</v>
          </cell>
        </row>
        <row r="120">
          <cell r="H120">
            <v>0</v>
          </cell>
          <cell r="I120">
            <v>0</v>
          </cell>
          <cell r="J120">
            <v>0</v>
          </cell>
          <cell r="K120">
            <v>0.2</v>
          </cell>
          <cell r="L120">
            <v>0</v>
          </cell>
          <cell r="M120">
            <v>0</v>
          </cell>
          <cell r="N120">
            <v>0</v>
          </cell>
          <cell r="O120">
            <v>0</v>
          </cell>
          <cell r="P120">
            <v>0</v>
          </cell>
          <cell r="Q120">
            <v>0</v>
          </cell>
          <cell r="R120">
            <v>0.2</v>
          </cell>
          <cell r="S120">
            <v>0</v>
          </cell>
          <cell r="T120">
            <v>0.2</v>
          </cell>
          <cell r="U120">
            <v>0</v>
          </cell>
          <cell r="V120">
            <v>0</v>
          </cell>
          <cell r="W120">
            <v>0</v>
          </cell>
          <cell r="X120">
            <v>1</v>
          </cell>
          <cell r="Y120">
            <v>0</v>
          </cell>
          <cell r="Z120">
            <v>0.4</v>
          </cell>
          <cell r="AA120">
            <v>0</v>
          </cell>
        </row>
        <row r="121">
          <cell r="H121">
            <v>0.4</v>
          </cell>
          <cell r="I121">
            <v>0.4</v>
          </cell>
          <cell r="J121">
            <v>0.2</v>
          </cell>
          <cell r="K121">
            <v>0.4</v>
          </cell>
          <cell r="L121">
            <v>0.4</v>
          </cell>
          <cell r="M121">
            <v>0</v>
          </cell>
          <cell r="N121">
            <v>0</v>
          </cell>
          <cell r="O121">
            <v>0</v>
          </cell>
          <cell r="P121">
            <v>0.2</v>
          </cell>
          <cell r="Q121">
            <v>0.2</v>
          </cell>
          <cell r="R121">
            <v>0</v>
          </cell>
          <cell r="S121">
            <v>0.2</v>
          </cell>
          <cell r="T121">
            <v>0</v>
          </cell>
          <cell r="U121">
            <v>0.2</v>
          </cell>
          <cell r="V121">
            <v>0</v>
          </cell>
          <cell r="W121">
            <v>0</v>
          </cell>
          <cell r="X121">
            <v>0</v>
          </cell>
          <cell r="Y121">
            <v>1</v>
          </cell>
          <cell r="Z121">
            <v>0</v>
          </cell>
          <cell r="AA121">
            <v>0.2</v>
          </cell>
        </row>
        <row r="122">
          <cell r="H122">
            <v>0</v>
          </cell>
          <cell r="I122">
            <v>0</v>
          </cell>
          <cell r="J122">
            <v>0</v>
          </cell>
          <cell r="K122">
            <v>0.2</v>
          </cell>
          <cell r="L122">
            <v>0</v>
          </cell>
          <cell r="M122">
            <v>0</v>
          </cell>
          <cell r="N122">
            <v>0</v>
          </cell>
          <cell r="O122">
            <v>0</v>
          </cell>
          <cell r="P122">
            <v>0</v>
          </cell>
          <cell r="Q122">
            <v>0</v>
          </cell>
          <cell r="R122">
            <v>0.4</v>
          </cell>
          <cell r="S122">
            <v>0</v>
          </cell>
          <cell r="T122">
            <v>0.4</v>
          </cell>
          <cell r="U122">
            <v>0</v>
          </cell>
          <cell r="V122">
            <v>0.4</v>
          </cell>
          <cell r="W122">
            <v>0</v>
          </cell>
          <cell r="X122">
            <v>0.4</v>
          </cell>
          <cell r="Y122">
            <v>0</v>
          </cell>
          <cell r="Z122">
            <v>1</v>
          </cell>
          <cell r="AA122">
            <v>0</v>
          </cell>
        </row>
        <row r="123">
          <cell r="H123">
            <v>0.4</v>
          </cell>
          <cell r="I123">
            <v>0.4</v>
          </cell>
          <cell r="J123">
            <v>0.2</v>
          </cell>
          <cell r="K123">
            <v>0.4</v>
          </cell>
          <cell r="L123">
            <v>0.4</v>
          </cell>
          <cell r="M123">
            <v>0</v>
          </cell>
          <cell r="N123">
            <v>0</v>
          </cell>
          <cell r="O123">
            <v>0</v>
          </cell>
          <cell r="P123">
            <v>0.2</v>
          </cell>
          <cell r="Q123">
            <v>0.2</v>
          </cell>
          <cell r="R123">
            <v>0</v>
          </cell>
          <cell r="S123">
            <v>0.2</v>
          </cell>
          <cell r="T123">
            <v>0</v>
          </cell>
          <cell r="U123">
            <v>0.2</v>
          </cell>
          <cell r="V123">
            <v>0</v>
          </cell>
          <cell r="W123">
            <v>0.8</v>
          </cell>
          <cell r="X123">
            <v>0</v>
          </cell>
          <cell r="Y123">
            <v>0.2</v>
          </cell>
          <cell r="Z123">
            <v>0</v>
          </cell>
          <cell r="AA123">
            <v>1</v>
          </cell>
        </row>
        <row r="124">
          <cell r="H124">
            <v>1</v>
          </cell>
          <cell r="I124">
            <v>0.75</v>
          </cell>
          <cell r="J124">
            <v>0.5</v>
          </cell>
          <cell r="K124">
            <v>0.8</v>
          </cell>
          <cell r="L124">
            <v>0.8</v>
          </cell>
          <cell r="M124">
            <v>0.5</v>
          </cell>
          <cell r="N124">
            <v>0</v>
          </cell>
          <cell r="O124">
            <v>0</v>
          </cell>
          <cell r="P124">
            <v>0.8</v>
          </cell>
          <cell r="Q124">
            <v>0.25</v>
          </cell>
          <cell r="R124">
            <v>0</v>
          </cell>
          <cell r="S124">
            <v>0.6</v>
          </cell>
          <cell r="T124">
            <v>0</v>
          </cell>
          <cell r="U124">
            <v>0.6</v>
          </cell>
          <cell r="V124">
            <v>0</v>
          </cell>
          <cell r="W124">
            <v>0.6</v>
          </cell>
          <cell r="X124">
            <v>0</v>
          </cell>
          <cell r="Y124">
            <v>0.4</v>
          </cell>
          <cell r="Z124">
            <v>0</v>
          </cell>
          <cell r="AA124">
            <v>0.4</v>
          </cell>
        </row>
        <row r="125">
          <cell r="H125">
            <v>0.75</v>
          </cell>
          <cell r="I125">
            <v>1</v>
          </cell>
          <cell r="J125">
            <v>0.5</v>
          </cell>
          <cell r="K125">
            <v>0.8</v>
          </cell>
          <cell r="L125">
            <v>0.8</v>
          </cell>
          <cell r="M125">
            <v>0.5</v>
          </cell>
          <cell r="N125">
            <v>0</v>
          </cell>
          <cell r="O125">
            <v>0</v>
          </cell>
          <cell r="P125">
            <v>0.8</v>
          </cell>
          <cell r="Q125">
            <v>0.25</v>
          </cell>
          <cell r="R125">
            <v>0</v>
          </cell>
          <cell r="S125">
            <v>0.6</v>
          </cell>
          <cell r="T125">
            <v>0</v>
          </cell>
          <cell r="U125">
            <v>0.6</v>
          </cell>
          <cell r="V125">
            <v>0</v>
          </cell>
          <cell r="W125">
            <v>0.6</v>
          </cell>
          <cell r="X125">
            <v>0</v>
          </cell>
          <cell r="Y125">
            <v>0.4</v>
          </cell>
          <cell r="Z125">
            <v>0</v>
          </cell>
          <cell r="AA125">
            <v>0.4</v>
          </cell>
        </row>
        <row r="126">
          <cell r="H126">
            <v>0.5</v>
          </cell>
          <cell r="I126">
            <v>0.5</v>
          </cell>
          <cell r="J126">
            <v>1</v>
          </cell>
          <cell r="K126">
            <v>0.4</v>
          </cell>
          <cell r="L126">
            <v>0.6</v>
          </cell>
          <cell r="M126">
            <v>0.4</v>
          </cell>
          <cell r="N126">
            <v>0</v>
          </cell>
          <cell r="O126">
            <v>0</v>
          </cell>
          <cell r="P126">
            <v>0.4</v>
          </cell>
          <cell r="Q126">
            <v>0.25</v>
          </cell>
          <cell r="R126">
            <v>0</v>
          </cell>
          <cell r="S126">
            <v>0.2</v>
          </cell>
          <cell r="T126">
            <v>0</v>
          </cell>
          <cell r="U126">
            <v>0.2</v>
          </cell>
          <cell r="V126">
            <v>0</v>
          </cell>
          <cell r="W126">
            <v>0.4</v>
          </cell>
          <cell r="X126">
            <v>0</v>
          </cell>
          <cell r="Y126">
            <v>0.2</v>
          </cell>
          <cell r="Z126">
            <v>0</v>
          </cell>
          <cell r="AA126">
            <v>0.2</v>
          </cell>
        </row>
        <row r="127">
          <cell r="H127">
            <v>0.8</v>
          </cell>
          <cell r="I127">
            <v>0.8</v>
          </cell>
          <cell r="J127">
            <v>0.4</v>
          </cell>
          <cell r="K127">
            <v>1</v>
          </cell>
          <cell r="L127">
            <v>0.6</v>
          </cell>
          <cell r="M127">
            <v>0.6</v>
          </cell>
          <cell r="N127">
            <v>0</v>
          </cell>
          <cell r="O127">
            <v>0</v>
          </cell>
          <cell r="P127">
            <v>0.6</v>
          </cell>
          <cell r="Q127">
            <v>0.6</v>
          </cell>
          <cell r="R127">
            <v>0.2</v>
          </cell>
          <cell r="S127">
            <v>0.8</v>
          </cell>
          <cell r="T127">
            <v>0.2</v>
          </cell>
          <cell r="U127">
            <v>0.8</v>
          </cell>
          <cell r="V127">
            <v>0</v>
          </cell>
          <cell r="W127">
            <v>0.6</v>
          </cell>
          <cell r="X127">
            <v>0.2</v>
          </cell>
          <cell r="Y127">
            <v>0.4</v>
          </cell>
          <cell r="Z127">
            <v>0.2</v>
          </cell>
          <cell r="AA127">
            <v>0.4</v>
          </cell>
        </row>
        <row r="128">
          <cell r="H128">
            <v>0.8</v>
          </cell>
          <cell r="I128">
            <v>0.8</v>
          </cell>
          <cell r="J128">
            <v>0.6</v>
          </cell>
          <cell r="K128">
            <v>0.6</v>
          </cell>
          <cell r="L128">
            <v>1</v>
          </cell>
          <cell r="M128">
            <v>0.8</v>
          </cell>
          <cell r="N128">
            <v>0.4</v>
          </cell>
          <cell r="O128">
            <v>0.4</v>
          </cell>
          <cell r="P128">
            <v>1</v>
          </cell>
          <cell r="Q128">
            <v>0.6</v>
          </cell>
          <cell r="R128">
            <v>0</v>
          </cell>
          <cell r="S128">
            <v>0.8</v>
          </cell>
          <cell r="T128">
            <v>0</v>
          </cell>
          <cell r="U128">
            <v>0.8</v>
          </cell>
          <cell r="V128">
            <v>0</v>
          </cell>
          <cell r="W128">
            <v>0.6</v>
          </cell>
          <cell r="X128">
            <v>0</v>
          </cell>
          <cell r="Y128">
            <v>0.4</v>
          </cell>
          <cell r="Z128">
            <v>0</v>
          </cell>
          <cell r="AA128">
            <v>0.4</v>
          </cell>
        </row>
        <row r="129">
          <cell r="H129">
            <v>0.5</v>
          </cell>
          <cell r="I129">
            <v>0.5</v>
          </cell>
          <cell r="J129">
            <v>0.4</v>
          </cell>
          <cell r="K129">
            <v>0.6</v>
          </cell>
          <cell r="L129">
            <v>0.8</v>
          </cell>
          <cell r="M129">
            <v>1</v>
          </cell>
          <cell r="N129">
            <v>0</v>
          </cell>
          <cell r="O129">
            <v>0</v>
          </cell>
          <cell r="P129">
            <v>0.6</v>
          </cell>
          <cell r="Q129">
            <v>0.25</v>
          </cell>
          <cell r="R129">
            <v>0</v>
          </cell>
          <cell r="S129">
            <v>0.2</v>
          </cell>
          <cell r="T129">
            <v>0</v>
          </cell>
          <cell r="U129">
            <v>0.2</v>
          </cell>
          <cell r="V129">
            <v>0</v>
          </cell>
          <cell r="W129">
            <v>0</v>
          </cell>
          <cell r="X129">
            <v>0</v>
          </cell>
          <cell r="Y129">
            <v>0</v>
          </cell>
          <cell r="Z129">
            <v>0</v>
          </cell>
          <cell r="AA129">
            <v>0</v>
          </cell>
        </row>
        <row r="130">
          <cell r="H130">
            <v>0</v>
          </cell>
          <cell r="I130">
            <v>0</v>
          </cell>
          <cell r="J130">
            <v>0</v>
          </cell>
          <cell r="K130">
            <v>0</v>
          </cell>
          <cell r="L130">
            <v>0.4</v>
          </cell>
          <cell r="M130">
            <v>0</v>
          </cell>
          <cell r="N130">
            <v>1</v>
          </cell>
          <cell r="O130">
            <v>0</v>
          </cell>
          <cell r="P130">
            <v>0.6</v>
          </cell>
          <cell r="Q130">
            <v>0</v>
          </cell>
          <cell r="R130">
            <v>0</v>
          </cell>
          <cell r="S130">
            <v>0</v>
          </cell>
          <cell r="T130">
            <v>0</v>
          </cell>
          <cell r="U130">
            <v>0</v>
          </cell>
          <cell r="V130">
            <v>0</v>
          </cell>
          <cell r="W130">
            <v>0</v>
          </cell>
          <cell r="X130">
            <v>0</v>
          </cell>
          <cell r="Y130">
            <v>0</v>
          </cell>
          <cell r="Z130">
            <v>0</v>
          </cell>
          <cell r="AA130">
            <v>0</v>
          </cell>
        </row>
        <row r="131">
          <cell r="H131">
            <v>0</v>
          </cell>
          <cell r="I131">
            <v>0</v>
          </cell>
          <cell r="J131">
            <v>0</v>
          </cell>
          <cell r="K131">
            <v>0</v>
          </cell>
          <cell r="L131">
            <v>0.4</v>
          </cell>
          <cell r="M131">
            <v>0</v>
          </cell>
          <cell r="N131">
            <v>0</v>
          </cell>
          <cell r="O131">
            <v>1</v>
          </cell>
          <cell r="P131">
            <v>0.6</v>
          </cell>
          <cell r="Q131">
            <v>0</v>
          </cell>
          <cell r="R131">
            <v>0</v>
          </cell>
          <cell r="S131">
            <v>0</v>
          </cell>
          <cell r="T131">
            <v>0</v>
          </cell>
          <cell r="U131">
            <v>0</v>
          </cell>
          <cell r="V131">
            <v>0</v>
          </cell>
          <cell r="W131">
            <v>0</v>
          </cell>
          <cell r="X131">
            <v>0</v>
          </cell>
          <cell r="Y131">
            <v>0</v>
          </cell>
          <cell r="Z131">
            <v>0</v>
          </cell>
          <cell r="AA131">
            <v>0</v>
          </cell>
        </row>
        <row r="132">
          <cell r="H132">
            <v>0.8</v>
          </cell>
          <cell r="I132">
            <v>0.8</v>
          </cell>
          <cell r="J132">
            <v>0.4</v>
          </cell>
          <cell r="K132">
            <v>0.6</v>
          </cell>
          <cell r="L132">
            <v>1</v>
          </cell>
          <cell r="M132">
            <v>0.6</v>
          </cell>
          <cell r="N132">
            <v>0.6</v>
          </cell>
          <cell r="O132">
            <v>0.6</v>
          </cell>
          <cell r="P132">
            <v>1</v>
          </cell>
          <cell r="Q132">
            <v>0.6</v>
          </cell>
          <cell r="R132">
            <v>0</v>
          </cell>
          <cell r="S132">
            <v>0.6</v>
          </cell>
          <cell r="T132">
            <v>0</v>
          </cell>
          <cell r="U132">
            <v>0.6</v>
          </cell>
          <cell r="V132">
            <v>0</v>
          </cell>
          <cell r="W132">
            <v>0</v>
          </cell>
          <cell r="X132">
            <v>0</v>
          </cell>
          <cell r="Y132">
            <v>0.2</v>
          </cell>
          <cell r="Z132">
            <v>0</v>
          </cell>
          <cell r="AA132">
            <v>0.2</v>
          </cell>
        </row>
        <row r="133">
          <cell r="H133">
            <v>0.25</v>
          </cell>
          <cell r="I133">
            <v>0.25</v>
          </cell>
          <cell r="J133">
            <v>0.25</v>
          </cell>
          <cell r="K133">
            <v>0.6</v>
          </cell>
          <cell r="L133">
            <v>0.6</v>
          </cell>
          <cell r="M133">
            <v>0.25</v>
          </cell>
          <cell r="N133">
            <v>0</v>
          </cell>
          <cell r="O133">
            <v>0</v>
          </cell>
          <cell r="P133">
            <v>0.6</v>
          </cell>
          <cell r="Q133">
            <v>1</v>
          </cell>
          <cell r="R133">
            <v>0</v>
          </cell>
          <cell r="S133">
            <v>0</v>
          </cell>
          <cell r="T133">
            <v>0</v>
          </cell>
          <cell r="U133">
            <v>0</v>
          </cell>
          <cell r="V133">
            <v>0</v>
          </cell>
          <cell r="W133">
            <v>0</v>
          </cell>
          <cell r="X133">
            <v>0</v>
          </cell>
          <cell r="Y133">
            <v>0.2</v>
          </cell>
          <cell r="Z133">
            <v>0</v>
          </cell>
          <cell r="AA133">
            <v>0.2</v>
          </cell>
        </row>
        <row r="134">
          <cell r="H134">
            <v>0</v>
          </cell>
          <cell r="I134">
            <v>0</v>
          </cell>
          <cell r="J134">
            <v>0</v>
          </cell>
          <cell r="K134">
            <v>0.2</v>
          </cell>
          <cell r="L134">
            <v>0</v>
          </cell>
          <cell r="M134">
            <v>0</v>
          </cell>
          <cell r="N134">
            <v>0</v>
          </cell>
          <cell r="O134">
            <v>0</v>
          </cell>
          <cell r="P134">
            <v>0</v>
          </cell>
          <cell r="Q134">
            <v>0</v>
          </cell>
          <cell r="R134">
            <v>1</v>
          </cell>
          <cell r="S134">
            <v>0</v>
          </cell>
          <cell r="T134">
            <v>0.4</v>
          </cell>
          <cell r="U134">
            <v>0</v>
          </cell>
          <cell r="V134">
            <v>0</v>
          </cell>
          <cell r="W134">
            <v>0</v>
          </cell>
          <cell r="X134">
            <v>0.2</v>
          </cell>
          <cell r="Y134">
            <v>0</v>
          </cell>
          <cell r="Z134">
            <v>0.4</v>
          </cell>
          <cell r="AA134">
            <v>0</v>
          </cell>
        </row>
        <row r="135">
          <cell r="H135">
            <v>0.6</v>
          </cell>
          <cell r="I135">
            <v>0.6</v>
          </cell>
          <cell r="J135">
            <v>0.2</v>
          </cell>
          <cell r="K135">
            <v>0.8</v>
          </cell>
          <cell r="L135">
            <v>0.8</v>
          </cell>
          <cell r="M135">
            <v>0.2</v>
          </cell>
          <cell r="N135">
            <v>0</v>
          </cell>
          <cell r="O135">
            <v>0</v>
          </cell>
          <cell r="P135">
            <v>0.6</v>
          </cell>
          <cell r="Q135">
            <v>0</v>
          </cell>
          <cell r="R135">
            <v>0</v>
          </cell>
          <cell r="S135">
            <v>1</v>
          </cell>
          <cell r="T135">
            <v>0</v>
          </cell>
          <cell r="U135">
            <v>0.8</v>
          </cell>
          <cell r="V135">
            <v>0</v>
          </cell>
          <cell r="W135">
            <v>0</v>
          </cell>
          <cell r="X135">
            <v>0</v>
          </cell>
          <cell r="Y135">
            <v>0.2</v>
          </cell>
          <cell r="Z135">
            <v>0</v>
          </cell>
          <cell r="AA135">
            <v>0.2</v>
          </cell>
        </row>
        <row r="136">
          <cell r="H136">
            <v>0</v>
          </cell>
          <cell r="I136">
            <v>0</v>
          </cell>
          <cell r="J136">
            <v>0</v>
          </cell>
          <cell r="K136">
            <v>0.2</v>
          </cell>
          <cell r="L136">
            <v>0</v>
          </cell>
          <cell r="M136">
            <v>0</v>
          </cell>
          <cell r="N136">
            <v>0</v>
          </cell>
          <cell r="O136">
            <v>0</v>
          </cell>
          <cell r="P136">
            <v>0</v>
          </cell>
          <cell r="Q136">
            <v>0</v>
          </cell>
          <cell r="R136">
            <v>0.4</v>
          </cell>
          <cell r="S136">
            <v>0</v>
          </cell>
          <cell r="T136">
            <v>1</v>
          </cell>
          <cell r="U136">
            <v>0</v>
          </cell>
          <cell r="V136">
            <v>0</v>
          </cell>
          <cell r="W136">
            <v>0</v>
          </cell>
          <cell r="X136">
            <v>0.2</v>
          </cell>
          <cell r="Y136">
            <v>0</v>
          </cell>
          <cell r="Z136">
            <v>0.4</v>
          </cell>
          <cell r="AA136">
            <v>0</v>
          </cell>
        </row>
        <row r="137">
          <cell r="H137">
            <v>0.6</v>
          </cell>
          <cell r="I137">
            <v>0.6</v>
          </cell>
          <cell r="J137">
            <v>0.2</v>
          </cell>
          <cell r="K137">
            <v>0.8</v>
          </cell>
          <cell r="L137">
            <v>0.8</v>
          </cell>
          <cell r="M137">
            <v>0.2</v>
          </cell>
          <cell r="N137">
            <v>0</v>
          </cell>
          <cell r="O137">
            <v>0</v>
          </cell>
          <cell r="P137">
            <v>0.6</v>
          </cell>
          <cell r="Q137">
            <v>0</v>
          </cell>
          <cell r="R137">
            <v>0</v>
          </cell>
          <cell r="S137">
            <v>0.8</v>
          </cell>
          <cell r="T137">
            <v>0</v>
          </cell>
          <cell r="U137">
            <v>1</v>
          </cell>
          <cell r="V137">
            <v>0</v>
          </cell>
          <cell r="W137">
            <v>0</v>
          </cell>
          <cell r="X137">
            <v>0</v>
          </cell>
          <cell r="Y137">
            <v>0.2</v>
          </cell>
          <cell r="Z137">
            <v>0</v>
          </cell>
          <cell r="AA137">
            <v>0.2</v>
          </cell>
        </row>
        <row r="138">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1</v>
          </cell>
          <cell r="W138">
            <v>0</v>
          </cell>
          <cell r="X138">
            <v>0</v>
          </cell>
          <cell r="Y138">
            <v>0</v>
          </cell>
          <cell r="Z138">
            <v>0.4</v>
          </cell>
          <cell r="AA138">
            <v>0</v>
          </cell>
        </row>
        <row r="139">
          <cell r="H139">
            <v>0.6</v>
          </cell>
          <cell r="I139">
            <v>0.6</v>
          </cell>
          <cell r="J139">
            <v>0.4</v>
          </cell>
          <cell r="K139">
            <v>0.6</v>
          </cell>
          <cell r="L139">
            <v>0.6</v>
          </cell>
          <cell r="M139">
            <v>0</v>
          </cell>
          <cell r="N139">
            <v>0</v>
          </cell>
          <cell r="O139">
            <v>0</v>
          </cell>
          <cell r="P139">
            <v>0</v>
          </cell>
          <cell r="Q139">
            <v>0</v>
          </cell>
          <cell r="R139">
            <v>0</v>
          </cell>
          <cell r="S139">
            <v>0</v>
          </cell>
          <cell r="T139">
            <v>0</v>
          </cell>
          <cell r="U139">
            <v>0</v>
          </cell>
          <cell r="V139">
            <v>0</v>
          </cell>
          <cell r="W139">
            <v>1</v>
          </cell>
          <cell r="X139">
            <v>0</v>
          </cell>
          <cell r="Y139">
            <v>0</v>
          </cell>
          <cell r="Z139">
            <v>0</v>
          </cell>
          <cell r="AA139">
            <v>0.8</v>
          </cell>
        </row>
        <row r="140">
          <cell r="H140">
            <v>0</v>
          </cell>
          <cell r="I140">
            <v>0</v>
          </cell>
          <cell r="J140">
            <v>0</v>
          </cell>
          <cell r="K140">
            <v>0.2</v>
          </cell>
          <cell r="L140">
            <v>0</v>
          </cell>
          <cell r="M140">
            <v>0</v>
          </cell>
          <cell r="N140">
            <v>0</v>
          </cell>
          <cell r="O140">
            <v>0</v>
          </cell>
          <cell r="P140">
            <v>0</v>
          </cell>
          <cell r="Q140">
            <v>0</v>
          </cell>
          <cell r="R140">
            <v>0.2</v>
          </cell>
          <cell r="S140">
            <v>0</v>
          </cell>
          <cell r="T140">
            <v>0.2</v>
          </cell>
          <cell r="U140">
            <v>0</v>
          </cell>
          <cell r="V140">
            <v>0</v>
          </cell>
          <cell r="W140">
            <v>0</v>
          </cell>
          <cell r="X140">
            <v>1</v>
          </cell>
          <cell r="Y140">
            <v>0</v>
          </cell>
          <cell r="Z140">
            <v>0.4</v>
          </cell>
          <cell r="AA140">
            <v>0</v>
          </cell>
        </row>
        <row r="141">
          <cell r="H141">
            <v>0.4</v>
          </cell>
          <cell r="I141">
            <v>0.4</v>
          </cell>
          <cell r="J141">
            <v>0.2</v>
          </cell>
          <cell r="K141">
            <v>0.4</v>
          </cell>
          <cell r="L141">
            <v>0.4</v>
          </cell>
          <cell r="M141">
            <v>0</v>
          </cell>
          <cell r="N141">
            <v>0</v>
          </cell>
          <cell r="O141">
            <v>0</v>
          </cell>
          <cell r="P141">
            <v>0.2</v>
          </cell>
          <cell r="Q141">
            <v>0.2</v>
          </cell>
          <cell r="R141">
            <v>0</v>
          </cell>
          <cell r="S141">
            <v>0.2</v>
          </cell>
          <cell r="T141">
            <v>0</v>
          </cell>
          <cell r="U141">
            <v>0.2</v>
          </cell>
          <cell r="V141">
            <v>0</v>
          </cell>
          <cell r="W141">
            <v>0</v>
          </cell>
          <cell r="X141">
            <v>0</v>
          </cell>
          <cell r="Y141">
            <v>1</v>
          </cell>
          <cell r="Z141">
            <v>0</v>
          </cell>
          <cell r="AA141">
            <v>0.2</v>
          </cell>
        </row>
        <row r="142">
          <cell r="H142">
            <v>0</v>
          </cell>
          <cell r="I142">
            <v>0</v>
          </cell>
          <cell r="J142">
            <v>0</v>
          </cell>
          <cell r="K142">
            <v>0.2</v>
          </cell>
          <cell r="L142">
            <v>0</v>
          </cell>
          <cell r="M142">
            <v>0</v>
          </cell>
          <cell r="N142">
            <v>0</v>
          </cell>
          <cell r="O142">
            <v>0</v>
          </cell>
          <cell r="P142">
            <v>0</v>
          </cell>
          <cell r="Q142">
            <v>0</v>
          </cell>
          <cell r="R142">
            <v>0.4</v>
          </cell>
          <cell r="S142">
            <v>0</v>
          </cell>
          <cell r="T142">
            <v>0.4</v>
          </cell>
          <cell r="U142">
            <v>0</v>
          </cell>
          <cell r="V142">
            <v>0.4</v>
          </cell>
          <cell r="W142">
            <v>0</v>
          </cell>
          <cell r="X142">
            <v>0.4</v>
          </cell>
          <cell r="Y142">
            <v>0</v>
          </cell>
          <cell r="Z142">
            <v>1</v>
          </cell>
          <cell r="AA142">
            <v>0</v>
          </cell>
        </row>
        <row r="143">
          <cell r="H143">
            <v>0.4</v>
          </cell>
          <cell r="I143">
            <v>0.4</v>
          </cell>
          <cell r="J143">
            <v>0.2</v>
          </cell>
          <cell r="K143">
            <v>0.4</v>
          </cell>
          <cell r="L143">
            <v>0.4</v>
          </cell>
          <cell r="M143">
            <v>0</v>
          </cell>
          <cell r="N143">
            <v>0</v>
          </cell>
          <cell r="O143">
            <v>0</v>
          </cell>
          <cell r="P143">
            <v>0.2</v>
          </cell>
          <cell r="Q143">
            <v>0.2</v>
          </cell>
          <cell r="R143">
            <v>0</v>
          </cell>
          <cell r="S143">
            <v>0.2</v>
          </cell>
          <cell r="T143">
            <v>0</v>
          </cell>
          <cell r="U143">
            <v>0.2</v>
          </cell>
          <cell r="V143">
            <v>0</v>
          </cell>
          <cell r="W143">
            <v>0.8</v>
          </cell>
          <cell r="X143">
            <v>0</v>
          </cell>
          <cell r="Y143">
            <v>0.2</v>
          </cell>
          <cell r="Z143">
            <v>0</v>
          </cell>
          <cell r="AA143">
            <v>1</v>
          </cell>
        </row>
        <row r="144">
          <cell r="H144">
            <v>1</v>
          </cell>
          <cell r="I144">
            <v>0.75</v>
          </cell>
          <cell r="J144">
            <v>0.5</v>
          </cell>
          <cell r="K144">
            <v>0.8</v>
          </cell>
          <cell r="L144">
            <v>0.8</v>
          </cell>
          <cell r="M144">
            <v>0.5</v>
          </cell>
          <cell r="N144">
            <v>0</v>
          </cell>
          <cell r="O144">
            <v>0</v>
          </cell>
          <cell r="P144">
            <v>0.8</v>
          </cell>
          <cell r="Q144">
            <v>0.25</v>
          </cell>
          <cell r="R144">
            <v>0</v>
          </cell>
          <cell r="S144">
            <v>0.6</v>
          </cell>
          <cell r="T144">
            <v>0</v>
          </cell>
          <cell r="U144">
            <v>0.6</v>
          </cell>
          <cell r="V144">
            <v>0</v>
          </cell>
          <cell r="W144">
            <v>0.6</v>
          </cell>
          <cell r="X144">
            <v>0</v>
          </cell>
          <cell r="Y144">
            <v>0.4</v>
          </cell>
          <cell r="Z144">
            <v>0</v>
          </cell>
          <cell r="AA144">
            <v>0.4</v>
          </cell>
        </row>
        <row r="145">
          <cell r="H145">
            <v>0.75</v>
          </cell>
          <cell r="I145">
            <v>1</v>
          </cell>
          <cell r="J145">
            <v>0.5</v>
          </cell>
          <cell r="K145">
            <v>0.8</v>
          </cell>
          <cell r="L145">
            <v>0.8</v>
          </cell>
          <cell r="M145">
            <v>0.5</v>
          </cell>
          <cell r="N145">
            <v>0</v>
          </cell>
          <cell r="O145">
            <v>0</v>
          </cell>
          <cell r="P145">
            <v>0.8</v>
          </cell>
          <cell r="Q145">
            <v>0.25</v>
          </cell>
          <cell r="R145">
            <v>0</v>
          </cell>
          <cell r="S145">
            <v>0.6</v>
          </cell>
          <cell r="T145">
            <v>0</v>
          </cell>
          <cell r="U145">
            <v>0.6</v>
          </cell>
          <cell r="V145">
            <v>0</v>
          </cell>
          <cell r="W145">
            <v>0.6</v>
          </cell>
          <cell r="X145">
            <v>0</v>
          </cell>
          <cell r="Y145">
            <v>0.4</v>
          </cell>
          <cell r="Z145">
            <v>0</v>
          </cell>
          <cell r="AA145">
            <v>0.4</v>
          </cell>
        </row>
        <row r="146">
          <cell r="H146">
            <v>0.5</v>
          </cell>
          <cell r="I146">
            <v>0.5</v>
          </cell>
          <cell r="J146">
            <v>1</v>
          </cell>
          <cell r="K146">
            <v>0.4</v>
          </cell>
          <cell r="L146">
            <v>0.6</v>
          </cell>
          <cell r="M146">
            <v>0.4</v>
          </cell>
          <cell r="N146">
            <v>0</v>
          </cell>
          <cell r="O146">
            <v>0</v>
          </cell>
          <cell r="P146">
            <v>0.4</v>
          </cell>
          <cell r="Q146">
            <v>0.25</v>
          </cell>
          <cell r="R146">
            <v>0</v>
          </cell>
          <cell r="S146">
            <v>0.2</v>
          </cell>
          <cell r="T146">
            <v>0</v>
          </cell>
          <cell r="U146">
            <v>0.2</v>
          </cell>
          <cell r="V146">
            <v>0</v>
          </cell>
          <cell r="W146">
            <v>0.4</v>
          </cell>
          <cell r="X146">
            <v>0</v>
          </cell>
          <cell r="Y146">
            <v>0.2</v>
          </cell>
          <cell r="Z146">
            <v>0</v>
          </cell>
          <cell r="AA146">
            <v>0.2</v>
          </cell>
        </row>
        <row r="147">
          <cell r="H147">
            <v>0.8</v>
          </cell>
          <cell r="I147">
            <v>0.8</v>
          </cell>
          <cell r="J147">
            <v>0.4</v>
          </cell>
          <cell r="K147">
            <v>1</v>
          </cell>
          <cell r="L147">
            <v>0.6</v>
          </cell>
          <cell r="M147">
            <v>0.6</v>
          </cell>
          <cell r="N147">
            <v>0</v>
          </cell>
          <cell r="O147">
            <v>0</v>
          </cell>
          <cell r="P147">
            <v>0.6</v>
          </cell>
          <cell r="Q147">
            <v>0.6</v>
          </cell>
          <cell r="R147">
            <v>0.2</v>
          </cell>
          <cell r="S147">
            <v>0.8</v>
          </cell>
          <cell r="T147">
            <v>0.2</v>
          </cell>
          <cell r="U147">
            <v>0.8</v>
          </cell>
          <cell r="V147">
            <v>0</v>
          </cell>
          <cell r="W147">
            <v>0.6</v>
          </cell>
          <cell r="X147">
            <v>0.2</v>
          </cell>
          <cell r="Y147">
            <v>0.4</v>
          </cell>
          <cell r="Z147">
            <v>0.2</v>
          </cell>
          <cell r="AA147">
            <v>0.4</v>
          </cell>
        </row>
        <row r="148">
          <cell r="H148">
            <v>0.8</v>
          </cell>
          <cell r="I148">
            <v>0.8</v>
          </cell>
          <cell r="J148">
            <v>0.6</v>
          </cell>
          <cell r="K148">
            <v>0.6</v>
          </cell>
          <cell r="L148">
            <v>1</v>
          </cell>
          <cell r="M148">
            <v>0.8</v>
          </cell>
          <cell r="N148">
            <v>0.4</v>
          </cell>
          <cell r="O148">
            <v>0.4</v>
          </cell>
          <cell r="P148">
            <v>1</v>
          </cell>
          <cell r="Q148">
            <v>0.6</v>
          </cell>
          <cell r="R148">
            <v>0</v>
          </cell>
          <cell r="S148">
            <v>0.8</v>
          </cell>
          <cell r="T148">
            <v>0</v>
          </cell>
          <cell r="U148">
            <v>0.8</v>
          </cell>
          <cell r="V148">
            <v>0</v>
          </cell>
          <cell r="W148">
            <v>0.6</v>
          </cell>
          <cell r="X148">
            <v>0</v>
          </cell>
          <cell r="Y148">
            <v>0.4</v>
          </cell>
          <cell r="Z148">
            <v>0</v>
          </cell>
          <cell r="AA148">
            <v>0.4</v>
          </cell>
        </row>
        <row r="149">
          <cell r="H149">
            <v>0.5</v>
          </cell>
          <cell r="I149">
            <v>0.5</v>
          </cell>
          <cell r="J149">
            <v>0.4</v>
          </cell>
          <cell r="K149">
            <v>0.6</v>
          </cell>
          <cell r="L149">
            <v>0.8</v>
          </cell>
          <cell r="M149">
            <v>1</v>
          </cell>
          <cell r="N149">
            <v>0</v>
          </cell>
          <cell r="O149">
            <v>0</v>
          </cell>
          <cell r="P149">
            <v>0.6</v>
          </cell>
          <cell r="Q149">
            <v>0.25</v>
          </cell>
          <cell r="R149">
            <v>0</v>
          </cell>
          <cell r="S149">
            <v>0.2</v>
          </cell>
          <cell r="T149">
            <v>0</v>
          </cell>
          <cell r="U149">
            <v>0.2</v>
          </cell>
          <cell r="V149">
            <v>0</v>
          </cell>
          <cell r="W149">
            <v>0</v>
          </cell>
          <cell r="X149">
            <v>0</v>
          </cell>
          <cell r="Y149">
            <v>0</v>
          </cell>
          <cell r="Z149">
            <v>0</v>
          </cell>
          <cell r="AA149">
            <v>0</v>
          </cell>
        </row>
        <row r="150">
          <cell r="H150">
            <v>0</v>
          </cell>
          <cell r="I150">
            <v>0</v>
          </cell>
          <cell r="J150">
            <v>0</v>
          </cell>
          <cell r="K150">
            <v>0</v>
          </cell>
          <cell r="L150">
            <v>0.4</v>
          </cell>
          <cell r="M150">
            <v>0</v>
          </cell>
          <cell r="N150">
            <v>1</v>
          </cell>
          <cell r="O150">
            <v>0</v>
          </cell>
          <cell r="P150">
            <v>0.6</v>
          </cell>
          <cell r="Q150">
            <v>0</v>
          </cell>
          <cell r="R150">
            <v>0</v>
          </cell>
          <cell r="S150">
            <v>0</v>
          </cell>
          <cell r="T150">
            <v>0</v>
          </cell>
          <cell r="U150">
            <v>0</v>
          </cell>
          <cell r="V150">
            <v>0</v>
          </cell>
          <cell r="W150">
            <v>0</v>
          </cell>
          <cell r="X150">
            <v>0</v>
          </cell>
          <cell r="Y150">
            <v>0</v>
          </cell>
          <cell r="Z150">
            <v>0</v>
          </cell>
          <cell r="AA150">
            <v>0</v>
          </cell>
        </row>
        <row r="151">
          <cell r="H151">
            <v>0</v>
          </cell>
          <cell r="I151">
            <v>0</v>
          </cell>
          <cell r="J151">
            <v>0</v>
          </cell>
          <cell r="K151">
            <v>0</v>
          </cell>
          <cell r="L151">
            <v>0.4</v>
          </cell>
          <cell r="M151">
            <v>0</v>
          </cell>
          <cell r="N151">
            <v>0</v>
          </cell>
          <cell r="O151">
            <v>1</v>
          </cell>
          <cell r="P151">
            <v>0.6</v>
          </cell>
          <cell r="Q151">
            <v>0</v>
          </cell>
          <cell r="R151">
            <v>0</v>
          </cell>
          <cell r="S151">
            <v>0</v>
          </cell>
          <cell r="T151">
            <v>0</v>
          </cell>
          <cell r="U151">
            <v>0</v>
          </cell>
          <cell r="V151">
            <v>0</v>
          </cell>
          <cell r="W151">
            <v>0</v>
          </cell>
          <cell r="X151">
            <v>0</v>
          </cell>
          <cell r="Y151">
            <v>0</v>
          </cell>
          <cell r="Z151">
            <v>0</v>
          </cell>
          <cell r="AA151">
            <v>0</v>
          </cell>
        </row>
        <row r="152">
          <cell r="H152">
            <v>0.8</v>
          </cell>
          <cell r="I152">
            <v>0.8</v>
          </cell>
          <cell r="J152">
            <v>0.4</v>
          </cell>
          <cell r="K152">
            <v>0.6</v>
          </cell>
          <cell r="L152">
            <v>1</v>
          </cell>
          <cell r="M152">
            <v>0.6</v>
          </cell>
          <cell r="N152">
            <v>0.6</v>
          </cell>
          <cell r="O152">
            <v>0.6</v>
          </cell>
          <cell r="P152">
            <v>1</v>
          </cell>
          <cell r="Q152">
            <v>0.6</v>
          </cell>
          <cell r="R152">
            <v>0</v>
          </cell>
          <cell r="S152">
            <v>0.6</v>
          </cell>
          <cell r="T152">
            <v>0</v>
          </cell>
          <cell r="U152">
            <v>0.6</v>
          </cell>
          <cell r="V152">
            <v>0</v>
          </cell>
          <cell r="W152">
            <v>0</v>
          </cell>
          <cell r="X152">
            <v>0</v>
          </cell>
          <cell r="Y152">
            <v>0.2</v>
          </cell>
          <cell r="Z152">
            <v>0</v>
          </cell>
          <cell r="AA152">
            <v>0.2</v>
          </cell>
        </row>
        <row r="153">
          <cell r="H153">
            <v>0.25</v>
          </cell>
          <cell r="I153">
            <v>0.25</v>
          </cell>
          <cell r="J153">
            <v>0.25</v>
          </cell>
          <cell r="K153">
            <v>0.6</v>
          </cell>
          <cell r="L153">
            <v>0.6</v>
          </cell>
          <cell r="M153">
            <v>0.25</v>
          </cell>
          <cell r="N153">
            <v>0</v>
          </cell>
          <cell r="O153">
            <v>0</v>
          </cell>
          <cell r="P153">
            <v>0.6</v>
          </cell>
          <cell r="Q153">
            <v>1</v>
          </cell>
          <cell r="R153">
            <v>0</v>
          </cell>
          <cell r="S153">
            <v>0</v>
          </cell>
          <cell r="T153">
            <v>0</v>
          </cell>
          <cell r="U153">
            <v>0</v>
          </cell>
          <cell r="V153">
            <v>0</v>
          </cell>
          <cell r="W153">
            <v>0</v>
          </cell>
          <cell r="X153">
            <v>0</v>
          </cell>
          <cell r="Y153">
            <v>0.2</v>
          </cell>
          <cell r="Z153">
            <v>0</v>
          </cell>
          <cell r="AA153">
            <v>0.2</v>
          </cell>
        </row>
        <row r="154">
          <cell r="H154">
            <v>0</v>
          </cell>
          <cell r="I154">
            <v>0</v>
          </cell>
          <cell r="J154">
            <v>0</v>
          </cell>
          <cell r="K154">
            <v>0.2</v>
          </cell>
          <cell r="L154">
            <v>0</v>
          </cell>
          <cell r="M154">
            <v>0</v>
          </cell>
          <cell r="N154">
            <v>0</v>
          </cell>
          <cell r="O154">
            <v>0</v>
          </cell>
          <cell r="P154">
            <v>0</v>
          </cell>
          <cell r="Q154">
            <v>0</v>
          </cell>
          <cell r="R154">
            <v>1</v>
          </cell>
          <cell r="S154">
            <v>0</v>
          </cell>
          <cell r="T154">
            <v>0.4</v>
          </cell>
          <cell r="U154">
            <v>0</v>
          </cell>
          <cell r="V154">
            <v>0</v>
          </cell>
          <cell r="W154">
            <v>0</v>
          </cell>
          <cell r="X154">
            <v>0.2</v>
          </cell>
          <cell r="Y154">
            <v>0</v>
          </cell>
          <cell r="Z154">
            <v>0.4</v>
          </cell>
          <cell r="AA154">
            <v>0</v>
          </cell>
        </row>
        <row r="155">
          <cell r="H155">
            <v>0.6</v>
          </cell>
          <cell r="I155">
            <v>0.6</v>
          </cell>
          <cell r="J155">
            <v>0.2</v>
          </cell>
          <cell r="K155">
            <v>0.8</v>
          </cell>
          <cell r="L155">
            <v>0.8</v>
          </cell>
          <cell r="M155">
            <v>0.2</v>
          </cell>
          <cell r="N155">
            <v>0</v>
          </cell>
          <cell r="O155">
            <v>0</v>
          </cell>
          <cell r="P155">
            <v>0.6</v>
          </cell>
          <cell r="Q155">
            <v>0</v>
          </cell>
          <cell r="R155">
            <v>0</v>
          </cell>
          <cell r="S155">
            <v>1</v>
          </cell>
          <cell r="T155">
            <v>0</v>
          </cell>
          <cell r="U155">
            <v>0.8</v>
          </cell>
          <cell r="V155">
            <v>0</v>
          </cell>
          <cell r="W155">
            <v>0</v>
          </cell>
          <cell r="X155">
            <v>0</v>
          </cell>
          <cell r="Y155">
            <v>0.2</v>
          </cell>
          <cell r="Z155">
            <v>0</v>
          </cell>
          <cell r="AA155">
            <v>0.2</v>
          </cell>
        </row>
        <row r="156">
          <cell r="H156">
            <v>0</v>
          </cell>
          <cell r="I156">
            <v>0</v>
          </cell>
          <cell r="J156">
            <v>0</v>
          </cell>
          <cell r="K156">
            <v>0.2</v>
          </cell>
          <cell r="L156">
            <v>0</v>
          </cell>
          <cell r="M156">
            <v>0</v>
          </cell>
          <cell r="N156">
            <v>0</v>
          </cell>
          <cell r="O156">
            <v>0</v>
          </cell>
          <cell r="P156">
            <v>0</v>
          </cell>
          <cell r="Q156">
            <v>0</v>
          </cell>
          <cell r="R156">
            <v>0.4</v>
          </cell>
          <cell r="S156">
            <v>0</v>
          </cell>
          <cell r="T156">
            <v>1</v>
          </cell>
          <cell r="U156">
            <v>0</v>
          </cell>
          <cell r="V156">
            <v>0</v>
          </cell>
          <cell r="W156">
            <v>0</v>
          </cell>
          <cell r="X156">
            <v>0.2</v>
          </cell>
          <cell r="Y156">
            <v>0</v>
          </cell>
          <cell r="Z156">
            <v>0.4</v>
          </cell>
          <cell r="AA156">
            <v>0</v>
          </cell>
        </row>
        <row r="157">
          <cell r="H157">
            <v>0.6</v>
          </cell>
          <cell r="I157">
            <v>0.6</v>
          </cell>
          <cell r="J157">
            <v>0.2</v>
          </cell>
          <cell r="K157">
            <v>0.8</v>
          </cell>
          <cell r="L157">
            <v>0.8</v>
          </cell>
          <cell r="M157">
            <v>0.2</v>
          </cell>
          <cell r="N157">
            <v>0</v>
          </cell>
          <cell r="O157">
            <v>0</v>
          </cell>
          <cell r="P157">
            <v>0.6</v>
          </cell>
          <cell r="Q157">
            <v>0</v>
          </cell>
          <cell r="R157">
            <v>0</v>
          </cell>
          <cell r="S157">
            <v>0.8</v>
          </cell>
          <cell r="T157">
            <v>0</v>
          </cell>
          <cell r="U157">
            <v>1</v>
          </cell>
          <cell r="V157">
            <v>0</v>
          </cell>
          <cell r="W157">
            <v>0</v>
          </cell>
          <cell r="X157">
            <v>0</v>
          </cell>
          <cell r="Y157">
            <v>0.2</v>
          </cell>
          <cell r="Z157">
            <v>0</v>
          </cell>
          <cell r="AA157">
            <v>0.2</v>
          </cell>
        </row>
        <row r="158">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1</v>
          </cell>
          <cell r="W158">
            <v>0</v>
          </cell>
          <cell r="X158">
            <v>0</v>
          </cell>
          <cell r="Y158">
            <v>0</v>
          </cell>
          <cell r="Z158">
            <v>0.4</v>
          </cell>
          <cell r="AA158">
            <v>0</v>
          </cell>
        </row>
        <row r="159">
          <cell r="H159">
            <v>0.6</v>
          </cell>
          <cell r="I159">
            <v>0.6</v>
          </cell>
          <cell r="J159">
            <v>0.4</v>
          </cell>
          <cell r="K159">
            <v>0.6</v>
          </cell>
          <cell r="L159">
            <v>0.6</v>
          </cell>
          <cell r="M159">
            <v>0</v>
          </cell>
          <cell r="N159">
            <v>0</v>
          </cell>
          <cell r="O159">
            <v>0</v>
          </cell>
          <cell r="P159">
            <v>0</v>
          </cell>
          <cell r="Q159">
            <v>0</v>
          </cell>
          <cell r="R159">
            <v>0</v>
          </cell>
          <cell r="S159">
            <v>0</v>
          </cell>
          <cell r="T159">
            <v>0</v>
          </cell>
          <cell r="U159">
            <v>0</v>
          </cell>
          <cell r="V159">
            <v>0</v>
          </cell>
          <cell r="W159">
            <v>1</v>
          </cell>
          <cell r="X159">
            <v>0</v>
          </cell>
          <cell r="Y159">
            <v>0</v>
          </cell>
          <cell r="Z159">
            <v>0</v>
          </cell>
          <cell r="AA159">
            <v>0.8</v>
          </cell>
        </row>
        <row r="160">
          <cell r="H160">
            <v>0</v>
          </cell>
          <cell r="I160">
            <v>0</v>
          </cell>
          <cell r="J160">
            <v>0</v>
          </cell>
          <cell r="K160">
            <v>0.2</v>
          </cell>
          <cell r="L160">
            <v>0</v>
          </cell>
          <cell r="M160">
            <v>0</v>
          </cell>
          <cell r="N160">
            <v>0</v>
          </cell>
          <cell r="O160">
            <v>0</v>
          </cell>
          <cell r="P160">
            <v>0</v>
          </cell>
          <cell r="Q160">
            <v>0</v>
          </cell>
          <cell r="R160">
            <v>0.2</v>
          </cell>
          <cell r="S160">
            <v>0</v>
          </cell>
          <cell r="T160">
            <v>0.2</v>
          </cell>
          <cell r="U160">
            <v>0</v>
          </cell>
          <cell r="V160">
            <v>0</v>
          </cell>
          <cell r="W160">
            <v>0</v>
          </cell>
          <cell r="X160">
            <v>1</v>
          </cell>
          <cell r="Y160">
            <v>0</v>
          </cell>
          <cell r="Z160">
            <v>0.4</v>
          </cell>
          <cell r="AA160">
            <v>0</v>
          </cell>
        </row>
        <row r="161">
          <cell r="H161">
            <v>0.4</v>
          </cell>
          <cell r="I161">
            <v>0.4</v>
          </cell>
          <cell r="J161">
            <v>0.2</v>
          </cell>
          <cell r="K161">
            <v>0.4</v>
          </cell>
          <cell r="L161">
            <v>0.4</v>
          </cell>
          <cell r="M161">
            <v>0</v>
          </cell>
          <cell r="N161">
            <v>0</v>
          </cell>
          <cell r="O161">
            <v>0</v>
          </cell>
          <cell r="P161">
            <v>0.2</v>
          </cell>
          <cell r="Q161">
            <v>0.2</v>
          </cell>
          <cell r="R161">
            <v>0</v>
          </cell>
          <cell r="S161">
            <v>0.2</v>
          </cell>
          <cell r="T161">
            <v>0</v>
          </cell>
          <cell r="U161">
            <v>0.2</v>
          </cell>
          <cell r="V161">
            <v>0</v>
          </cell>
          <cell r="W161">
            <v>0</v>
          </cell>
          <cell r="X161">
            <v>0</v>
          </cell>
          <cell r="Y161">
            <v>1</v>
          </cell>
          <cell r="Z161">
            <v>0</v>
          </cell>
          <cell r="AA161">
            <v>0.2</v>
          </cell>
        </row>
        <row r="162">
          <cell r="H162">
            <v>0</v>
          </cell>
          <cell r="I162">
            <v>0</v>
          </cell>
          <cell r="J162">
            <v>0</v>
          </cell>
          <cell r="K162">
            <v>0.2</v>
          </cell>
          <cell r="L162">
            <v>0</v>
          </cell>
          <cell r="M162">
            <v>0</v>
          </cell>
          <cell r="N162">
            <v>0</v>
          </cell>
          <cell r="O162">
            <v>0</v>
          </cell>
          <cell r="P162">
            <v>0</v>
          </cell>
          <cell r="Q162">
            <v>0</v>
          </cell>
          <cell r="R162">
            <v>0.4</v>
          </cell>
          <cell r="S162">
            <v>0</v>
          </cell>
          <cell r="T162">
            <v>0.4</v>
          </cell>
          <cell r="U162">
            <v>0</v>
          </cell>
          <cell r="V162">
            <v>0.4</v>
          </cell>
          <cell r="W162">
            <v>0</v>
          </cell>
          <cell r="X162">
            <v>0.4</v>
          </cell>
          <cell r="Y162">
            <v>0</v>
          </cell>
          <cell r="Z162">
            <v>1</v>
          </cell>
          <cell r="AA162">
            <v>0</v>
          </cell>
        </row>
        <row r="163">
          <cell r="H163">
            <v>0.4</v>
          </cell>
          <cell r="I163">
            <v>0.4</v>
          </cell>
          <cell r="J163">
            <v>0.2</v>
          </cell>
          <cell r="K163">
            <v>0.4</v>
          </cell>
          <cell r="L163">
            <v>0.4</v>
          </cell>
          <cell r="M163">
            <v>0</v>
          </cell>
          <cell r="N163">
            <v>0</v>
          </cell>
          <cell r="O163">
            <v>0</v>
          </cell>
          <cell r="P163">
            <v>0.2</v>
          </cell>
          <cell r="Q163">
            <v>0.2</v>
          </cell>
          <cell r="R163">
            <v>0</v>
          </cell>
          <cell r="S163">
            <v>0.2</v>
          </cell>
          <cell r="T163">
            <v>0</v>
          </cell>
          <cell r="U163">
            <v>0.2</v>
          </cell>
          <cell r="V163">
            <v>0</v>
          </cell>
          <cell r="W163">
            <v>0.8</v>
          </cell>
          <cell r="X163">
            <v>0</v>
          </cell>
          <cell r="Y163">
            <v>0.2</v>
          </cell>
          <cell r="Z163">
            <v>0</v>
          </cell>
          <cell r="AA163">
            <v>1</v>
          </cell>
        </row>
        <row r="164">
          <cell r="H164">
            <v>1</v>
          </cell>
          <cell r="I164">
            <v>0.75</v>
          </cell>
          <cell r="J164">
            <v>0.5</v>
          </cell>
          <cell r="K164">
            <v>0.8</v>
          </cell>
          <cell r="L164">
            <v>0.8</v>
          </cell>
          <cell r="M164">
            <v>0.5</v>
          </cell>
          <cell r="N164">
            <v>0</v>
          </cell>
          <cell r="O164">
            <v>0</v>
          </cell>
          <cell r="P164">
            <v>0.8</v>
          </cell>
          <cell r="Q164">
            <v>0.25</v>
          </cell>
          <cell r="R164">
            <v>0</v>
          </cell>
          <cell r="S164">
            <v>0.6</v>
          </cell>
          <cell r="T164">
            <v>0</v>
          </cell>
          <cell r="U164">
            <v>0.6</v>
          </cell>
          <cell r="V164">
            <v>0</v>
          </cell>
          <cell r="W164">
            <v>0.6</v>
          </cell>
          <cell r="X164">
            <v>0</v>
          </cell>
          <cell r="Y164">
            <v>0.4</v>
          </cell>
          <cell r="Z164">
            <v>0</v>
          </cell>
          <cell r="AA164">
            <v>0.4</v>
          </cell>
        </row>
        <row r="165">
          <cell r="H165">
            <v>0.75</v>
          </cell>
          <cell r="I165">
            <v>1</v>
          </cell>
          <cell r="J165">
            <v>0.5</v>
          </cell>
          <cell r="K165">
            <v>0.8</v>
          </cell>
          <cell r="L165">
            <v>0.8</v>
          </cell>
          <cell r="M165">
            <v>0.5</v>
          </cell>
          <cell r="N165">
            <v>0</v>
          </cell>
          <cell r="O165">
            <v>0</v>
          </cell>
          <cell r="P165">
            <v>0.8</v>
          </cell>
          <cell r="Q165">
            <v>0.25</v>
          </cell>
          <cell r="R165">
            <v>0</v>
          </cell>
          <cell r="S165">
            <v>0.6</v>
          </cell>
          <cell r="T165">
            <v>0</v>
          </cell>
          <cell r="U165">
            <v>0.6</v>
          </cell>
          <cell r="V165">
            <v>0</v>
          </cell>
          <cell r="W165">
            <v>0.6</v>
          </cell>
          <cell r="X165">
            <v>0</v>
          </cell>
          <cell r="Y165">
            <v>0.4</v>
          </cell>
          <cell r="Z165">
            <v>0</v>
          </cell>
          <cell r="AA165">
            <v>0.4</v>
          </cell>
        </row>
        <row r="166">
          <cell r="H166">
            <v>0.5</v>
          </cell>
          <cell r="I166">
            <v>0.5</v>
          </cell>
          <cell r="J166">
            <v>1</v>
          </cell>
          <cell r="K166">
            <v>0.4</v>
          </cell>
          <cell r="L166">
            <v>0.6</v>
          </cell>
          <cell r="M166">
            <v>0.4</v>
          </cell>
          <cell r="N166">
            <v>0</v>
          </cell>
          <cell r="O166">
            <v>0</v>
          </cell>
          <cell r="P166">
            <v>0.4</v>
          </cell>
          <cell r="Q166">
            <v>0.25</v>
          </cell>
          <cell r="R166">
            <v>0</v>
          </cell>
          <cell r="S166">
            <v>0.2</v>
          </cell>
          <cell r="T166">
            <v>0</v>
          </cell>
          <cell r="U166">
            <v>0.2</v>
          </cell>
          <cell r="V166">
            <v>0</v>
          </cell>
          <cell r="W166">
            <v>0.4</v>
          </cell>
          <cell r="X166">
            <v>0</v>
          </cell>
          <cell r="Y166">
            <v>0.2</v>
          </cell>
          <cell r="Z166">
            <v>0</v>
          </cell>
          <cell r="AA166">
            <v>0.2</v>
          </cell>
        </row>
        <row r="167">
          <cell r="H167">
            <v>0.8</v>
          </cell>
          <cell r="I167">
            <v>0.8</v>
          </cell>
          <cell r="J167">
            <v>0.4</v>
          </cell>
          <cell r="K167">
            <v>1</v>
          </cell>
          <cell r="L167">
            <v>0.6</v>
          </cell>
          <cell r="M167">
            <v>0.6</v>
          </cell>
          <cell r="N167">
            <v>0</v>
          </cell>
          <cell r="O167">
            <v>0</v>
          </cell>
          <cell r="P167">
            <v>0.6</v>
          </cell>
          <cell r="Q167">
            <v>0.6</v>
          </cell>
          <cell r="R167">
            <v>0.2</v>
          </cell>
          <cell r="S167">
            <v>0.8</v>
          </cell>
          <cell r="T167">
            <v>0.2</v>
          </cell>
          <cell r="U167">
            <v>0.8</v>
          </cell>
          <cell r="V167">
            <v>0</v>
          </cell>
          <cell r="W167">
            <v>0.6</v>
          </cell>
          <cell r="X167">
            <v>0.2</v>
          </cell>
          <cell r="Y167">
            <v>0.4</v>
          </cell>
          <cell r="Z167">
            <v>0.2</v>
          </cell>
          <cell r="AA167">
            <v>0.4</v>
          </cell>
        </row>
        <row r="168">
          <cell r="H168">
            <v>0.8</v>
          </cell>
          <cell r="I168">
            <v>0.8</v>
          </cell>
          <cell r="J168">
            <v>0.6</v>
          </cell>
          <cell r="K168">
            <v>0.6</v>
          </cell>
          <cell r="L168">
            <v>1</v>
          </cell>
          <cell r="M168">
            <v>0.8</v>
          </cell>
          <cell r="N168">
            <v>0.4</v>
          </cell>
          <cell r="O168">
            <v>0.4</v>
          </cell>
          <cell r="P168">
            <v>1</v>
          </cell>
          <cell r="Q168">
            <v>0.6</v>
          </cell>
          <cell r="R168">
            <v>0</v>
          </cell>
          <cell r="S168">
            <v>0.8</v>
          </cell>
          <cell r="T168">
            <v>0</v>
          </cell>
          <cell r="U168">
            <v>0.8</v>
          </cell>
          <cell r="V168">
            <v>0</v>
          </cell>
          <cell r="W168">
            <v>0.6</v>
          </cell>
          <cell r="X168">
            <v>0</v>
          </cell>
          <cell r="Y168">
            <v>0.4</v>
          </cell>
          <cell r="Z168">
            <v>0</v>
          </cell>
          <cell r="AA168">
            <v>0.4</v>
          </cell>
        </row>
        <row r="169">
          <cell r="H169">
            <v>0.5</v>
          </cell>
          <cell r="I169">
            <v>0.5</v>
          </cell>
          <cell r="J169">
            <v>0.4</v>
          </cell>
          <cell r="K169">
            <v>0.6</v>
          </cell>
          <cell r="L169">
            <v>0.8</v>
          </cell>
          <cell r="M169">
            <v>1</v>
          </cell>
          <cell r="N169">
            <v>0</v>
          </cell>
          <cell r="O169">
            <v>0</v>
          </cell>
          <cell r="P169">
            <v>0.6</v>
          </cell>
          <cell r="Q169">
            <v>0.25</v>
          </cell>
          <cell r="R169">
            <v>0</v>
          </cell>
          <cell r="S169">
            <v>0.2</v>
          </cell>
          <cell r="T169">
            <v>0</v>
          </cell>
          <cell r="U169">
            <v>0.2</v>
          </cell>
          <cell r="V169">
            <v>0</v>
          </cell>
          <cell r="W169">
            <v>0</v>
          </cell>
          <cell r="X169">
            <v>0</v>
          </cell>
          <cell r="Y169">
            <v>0</v>
          </cell>
          <cell r="Z169">
            <v>0</v>
          </cell>
          <cell r="AA169">
            <v>0</v>
          </cell>
        </row>
        <row r="170">
          <cell r="H170">
            <v>0</v>
          </cell>
          <cell r="I170">
            <v>0</v>
          </cell>
          <cell r="J170">
            <v>0</v>
          </cell>
          <cell r="K170">
            <v>0</v>
          </cell>
          <cell r="L170">
            <v>0.4</v>
          </cell>
          <cell r="M170">
            <v>0</v>
          </cell>
          <cell r="N170">
            <v>1</v>
          </cell>
          <cell r="O170">
            <v>0</v>
          </cell>
          <cell r="P170">
            <v>0.6</v>
          </cell>
          <cell r="Q170">
            <v>0</v>
          </cell>
          <cell r="R170">
            <v>0</v>
          </cell>
          <cell r="S170">
            <v>0</v>
          </cell>
          <cell r="T170">
            <v>0</v>
          </cell>
          <cell r="U170">
            <v>0</v>
          </cell>
          <cell r="V170">
            <v>0</v>
          </cell>
          <cell r="W170">
            <v>0</v>
          </cell>
          <cell r="X170">
            <v>0</v>
          </cell>
          <cell r="Y170">
            <v>0</v>
          </cell>
          <cell r="Z170">
            <v>0</v>
          </cell>
          <cell r="AA170">
            <v>0</v>
          </cell>
        </row>
        <row r="171">
          <cell r="H171">
            <v>0</v>
          </cell>
          <cell r="I171">
            <v>0</v>
          </cell>
          <cell r="J171">
            <v>0</v>
          </cell>
          <cell r="K171">
            <v>0</v>
          </cell>
          <cell r="L171">
            <v>0.4</v>
          </cell>
          <cell r="M171">
            <v>0</v>
          </cell>
          <cell r="N171">
            <v>0</v>
          </cell>
          <cell r="O171">
            <v>1</v>
          </cell>
          <cell r="P171">
            <v>0.6</v>
          </cell>
          <cell r="Q171">
            <v>0</v>
          </cell>
          <cell r="R171">
            <v>0</v>
          </cell>
          <cell r="S171">
            <v>0</v>
          </cell>
          <cell r="T171">
            <v>0</v>
          </cell>
          <cell r="U171">
            <v>0</v>
          </cell>
          <cell r="V171">
            <v>0</v>
          </cell>
          <cell r="W171">
            <v>0</v>
          </cell>
          <cell r="X171">
            <v>0</v>
          </cell>
          <cell r="Y171">
            <v>0</v>
          </cell>
          <cell r="Z171">
            <v>0</v>
          </cell>
          <cell r="AA171">
            <v>0</v>
          </cell>
        </row>
        <row r="172">
          <cell r="H172">
            <v>0.8</v>
          </cell>
          <cell r="I172">
            <v>0.8</v>
          </cell>
          <cell r="J172">
            <v>0.4</v>
          </cell>
          <cell r="K172">
            <v>0.6</v>
          </cell>
          <cell r="L172">
            <v>1</v>
          </cell>
          <cell r="M172">
            <v>0.6</v>
          </cell>
          <cell r="N172">
            <v>0.6</v>
          </cell>
          <cell r="O172">
            <v>0.6</v>
          </cell>
          <cell r="P172">
            <v>1</v>
          </cell>
          <cell r="Q172">
            <v>0.6</v>
          </cell>
          <cell r="R172">
            <v>0</v>
          </cell>
          <cell r="S172">
            <v>0.6</v>
          </cell>
          <cell r="T172">
            <v>0</v>
          </cell>
          <cell r="U172">
            <v>0.6</v>
          </cell>
          <cell r="V172">
            <v>0</v>
          </cell>
          <cell r="W172">
            <v>0</v>
          </cell>
          <cell r="X172">
            <v>0</v>
          </cell>
          <cell r="Y172">
            <v>0.2</v>
          </cell>
          <cell r="Z172">
            <v>0</v>
          </cell>
          <cell r="AA172">
            <v>0.2</v>
          </cell>
        </row>
        <row r="173">
          <cell r="H173">
            <v>0.25</v>
          </cell>
          <cell r="I173">
            <v>0.25</v>
          </cell>
          <cell r="J173">
            <v>0.25</v>
          </cell>
          <cell r="K173">
            <v>0.6</v>
          </cell>
          <cell r="L173">
            <v>0.6</v>
          </cell>
          <cell r="M173">
            <v>0.25</v>
          </cell>
          <cell r="N173">
            <v>0</v>
          </cell>
          <cell r="O173">
            <v>0</v>
          </cell>
          <cell r="P173">
            <v>0.6</v>
          </cell>
          <cell r="Q173">
            <v>1</v>
          </cell>
          <cell r="R173">
            <v>0</v>
          </cell>
          <cell r="S173">
            <v>0</v>
          </cell>
          <cell r="T173">
            <v>0</v>
          </cell>
          <cell r="U173">
            <v>0</v>
          </cell>
          <cell r="V173">
            <v>0</v>
          </cell>
          <cell r="W173">
            <v>0</v>
          </cell>
          <cell r="X173">
            <v>0</v>
          </cell>
          <cell r="Y173">
            <v>0.2</v>
          </cell>
          <cell r="Z173">
            <v>0</v>
          </cell>
          <cell r="AA173">
            <v>0.2</v>
          </cell>
        </row>
        <row r="174">
          <cell r="H174">
            <v>0</v>
          </cell>
          <cell r="I174">
            <v>0</v>
          </cell>
          <cell r="J174">
            <v>0</v>
          </cell>
          <cell r="K174">
            <v>0.2</v>
          </cell>
          <cell r="L174">
            <v>0</v>
          </cell>
          <cell r="M174">
            <v>0</v>
          </cell>
          <cell r="N174">
            <v>0</v>
          </cell>
          <cell r="O174">
            <v>0</v>
          </cell>
          <cell r="P174">
            <v>0</v>
          </cell>
          <cell r="Q174">
            <v>0</v>
          </cell>
          <cell r="R174">
            <v>1</v>
          </cell>
          <cell r="S174">
            <v>0</v>
          </cell>
          <cell r="T174">
            <v>0.4</v>
          </cell>
          <cell r="U174">
            <v>0</v>
          </cell>
          <cell r="V174">
            <v>0</v>
          </cell>
          <cell r="W174">
            <v>0</v>
          </cell>
          <cell r="X174">
            <v>0.2</v>
          </cell>
          <cell r="Y174">
            <v>0</v>
          </cell>
          <cell r="Z174">
            <v>0.4</v>
          </cell>
          <cell r="AA174">
            <v>0</v>
          </cell>
        </row>
        <row r="175">
          <cell r="H175">
            <v>0.6</v>
          </cell>
          <cell r="I175">
            <v>0.6</v>
          </cell>
          <cell r="J175">
            <v>0.2</v>
          </cell>
          <cell r="K175">
            <v>0.8</v>
          </cell>
          <cell r="L175">
            <v>0.8</v>
          </cell>
          <cell r="M175">
            <v>0.2</v>
          </cell>
          <cell r="N175">
            <v>0</v>
          </cell>
          <cell r="O175">
            <v>0</v>
          </cell>
          <cell r="P175">
            <v>0.6</v>
          </cell>
          <cell r="Q175">
            <v>0</v>
          </cell>
          <cell r="R175">
            <v>0</v>
          </cell>
          <cell r="S175">
            <v>1</v>
          </cell>
          <cell r="T175">
            <v>0</v>
          </cell>
          <cell r="U175">
            <v>0.8</v>
          </cell>
          <cell r="V175">
            <v>0</v>
          </cell>
          <cell r="W175">
            <v>0</v>
          </cell>
          <cell r="X175">
            <v>0</v>
          </cell>
          <cell r="Y175">
            <v>0.2</v>
          </cell>
          <cell r="Z175">
            <v>0</v>
          </cell>
          <cell r="AA175">
            <v>0.2</v>
          </cell>
        </row>
        <row r="176">
          <cell r="H176">
            <v>0</v>
          </cell>
          <cell r="I176">
            <v>0</v>
          </cell>
          <cell r="J176">
            <v>0</v>
          </cell>
          <cell r="K176">
            <v>0.2</v>
          </cell>
          <cell r="L176">
            <v>0</v>
          </cell>
          <cell r="M176">
            <v>0</v>
          </cell>
          <cell r="N176">
            <v>0</v>
          </cell>
          <cell r="O176">
            <v>0</v>
          </cell>
          <cell r="P176">
            <v>0</v>
          </cell>
          <cell r="Q176">
            <v>0</v>
          </cell>
          <cell r="R176">
            <v>0.4</v>
          </cell>
          <cell r="S176">
            <v>0</v>
          </cell>
          <cell r="T176">
            <v>1</v>
          </cell>
          <cell r="U176">
            <v>0</v>
          </cell>
          <cell r="V176">
            <v>0</v>
          </cell>
          <cell r="W176">
            <v>0</v>
          </cell>
          <cell r="X176">
            <v>0.2</v>
          </cell>
          <cell r="Y176">
            <v>0</v>
          </cell>
          <cell r="Z176">
            <v>0.4</v>
          </cell>
          <cell r="AA176">
            <v>0</v>
          </cell>
        </row>
        <row r="177">
          <cell r="H177">
            <v>0.6</v>
          </cell>
          <cell r="I177">
            <v>0.6</v>
          </cell>
          <cell r="J177">
            <v>0.2</v>
          </cell>
          <cell r="K177">
            <v>0.8</v>
          </cell>
          <cell r="L177">
            <v>0.8</v>
          </cell>
          <cell r="M177">
            <v>0.2</v>
          </cell>
          <cell r="N177">
            <v>0</v>
          </cell>
          <cell r="O177">
            <v>0</v>
          </cell>
          <cell r="P177">
            <v>0.6</v>
          </cell>
          <cell r="Q177">
            <v>0</v>
          </cell>
          <cell r="R177">
            <v>0</v>
          </cell>
          <cell r="S177">
            <v>0.8</v>
          </cell>
          <cell r="T177">
            <v>0</v>
          </cell>
          <cell r="U177">
            <v>1</v>
          </cell>
          <cell r="V177">
            <v>0</v>
          </cell>
          <cell r="W177">
            <v>0</v>
          </cell>
          <cell r="X177">
            <v>0</v>
          </cell>
          <cell r="Y177">
            <v>0.2</v>
          </cell>
          <cell r="Z177">
            <v>0</v>
          </cell>
          <cell r="AA177">
            <v>0.2</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1</v>
          </cell>
          <cell r="W178">
            <v>0</v>
          </cell>
          <cell r="X178">
            <v>0</v>
          </cell>
          <cell r="Y178">
            <v>0</v>
          </cell>
          <cell r="Z178">
            <v>0.4</v>
          </cell>
          <cell r="AA178">
            <v>0</v>
          </cell>
        </row>
        <row r="179">
          <cell r="H179">
            <v>0.6</v>
          </cell>
          <cell r="I179">
            <v>0.6</v>
          </cell>
          <cell r="J179">
            <v>0.4</v>
          </cell>
          <cell r="K179">
            <v>0.6</v>
          </cell>
          <cell r="L179">
            <v>0.6</v>
          </cell>
          <cell r="M179">
            <v>0</v>
          </cell>
          <cell r="N179">
            <v>0</v>
          </cell>
          <cell r="O179">
            <v>0</v>
          </cell>
          <cell r="P179">
            <v>0</v>
          </cell>
          <cell r="Q179">
            <v>0</v>
          </cell>
          <cell r="R179">
            <v>0</v>
          </cell>
          <cell r="S179">
            <v>0</v>
          </cell>
          <cell r="T179">
            <v>0</v>
          </cell>
          <cell r="U179">
            <v>0</v>
          </cell>
          <cell r="V179">
            <v>0</v>
          </cell>
          <cell r="W179">
            <v>1</v>
          </cell>
          <cell r="X179">
            <v>0</v>
          </cell>
          <cell r="Y179">
            <v>0</v>
          </cell>
          <cell r="Z179">
            <v>0</v>
          </cell>
          <cell r="AA179">
            <v>0.8</v>
          </cell>
        </row>
        <row r="180">
          <cell r="H180">
            <v>0</v>
          </cell>
          <cell r="I180">
            <v>0</v>
          </cell>
          <cell r="J180">
            <v>0</v>
          </cell>
          <cell r="K180">
            <v>0.2</v>
          </cell>
          <cell r="L180">
            <v>0</v>
          </cell>
          <cell r="M180">
            <v>0</v>
          </cell>
          <cell r="N180">
            <v>0</v>
          </cell>
          <cell r="O180">
            <v>0</v>
          </cell>
          <cell r="P180">
            <v>0</v>
          </cell>
          <cell r="Q180">
            <v>0</v>
          </cell>
          <cell r="R180">
            <v>0.2</v>
          </cell>
          <cell r="S180">
            <v>0</v>
          </cell>
          <cell r="T180">
            <v>0.2</v>
          </cell>
          <cell r="U180">
            <v>0</v>
          </cell>
          <cell r="V180">
            <v>0</v>
          </cell>
          <cell r="W180">
            <v>0</v>
          </cell>
          <cell r="X180">
            <v>1</v>
          </cell>
          <cell r="Y180">
            <v>0</v>
          </cell>
          <cell r="Z180">
            <v>0.4</v>
          </cell>
          <cell r="AA180">
            <v>0</v>
          </cell>
        </row>
        <row r="181">
          <cell r="H181">
            <v>0.4</v>
          </cell>
          <cell r="I181">
            <v>0.4</v>
          </cell>
          <cell r="J181">
            <v>0.2</v>
          </cell>
          <cell r="K181">
            <v>0.4</v>
          </cell>
          <cell r="L181">
            <v>0.4</v>
          </cell>
          <cell r="M181">
            <v>0</v>
          </cell>
          <cell r="N181">
            <v>0</v>
          </cell>
          <cell r="O181">
            <v>0</v>
          </cell>
          <cell r="P181">
            <v>0.2</v>
          </cell>
          <cell r="Q181">
            <v>0.2</v>
          </cell>
          <cell r="R181">
            <v>0</v>
          </cell>
          <cell r="S181">
            <v>0.2</v>
          </cell>
          <cell r="T181">
            <v>0</v>
          </cell>
          <cell r="U181">
            <v>0.2</v>
          </cell>
          <cell r="V181">
            <v>0</v>
          </cell>
          <cell r="W181">
            <v>0</v>
          </cell>
          <cell r="X181">
            <v>0</v>
          </cell>
          <cell r="Y181">
            <v>1</v>
          </cell>
          <cell r="Z181">
            <v>0</v>
          </cell>
          <cell r="AA181">
            <v>0.2</v>
          </cell>
        </row>
        <row r="182">
          <cell r="H182">
            <v>0</v>
          </cell>
          <cell r="I182">
            <v>0</v>
          </cell>
          <cell r="J182">
            <v>0</v>
          </cell>
          <cell r="K182">
            <v>0.2</v>
          </cell>
          <cell r="L182">
            <v>0</v>
          </cell>
          <cell r="M182">
            <v>0</v>
          </cell>
          <cell r="N182">
            <v>0</v>
          </cell>
          <cell r="O182">
            <v>0</v>
          </cell>
          <cell r="P182">
            <v>0</v>
          </cell>
          <cell r="Q182">
            <v>0</v>
          </cell>
          <cell r="R182">
            <v>0.4</v>
          </cell>
          <cell r="S182">
            <v>0</v>
          </cell>
          <cell r="T182">
            <v>0.4</v>
          </cell>
          <cell r="U182">
            <v>0</v>
          </cell>
          <cell r="V182">
            <v>0.4</v>
          </cell>
          <cell r="W182">
            <v>0</v>
          </cell>
          <cell r="X182">
            <v>0.4</v>
          </cell>
          <cell r="Y182">
            <v>0</v>
          </cell>
          <cell r="Z182">
            <v>1</v>
          </cell>
          <cell r="AA182">
            <v>0</v>
          </cell>
        </row>
        <row r="183">
          <cell r="H183">
            <v>0.4</v>
          </cell>
          <cell r="I183">
            <v>0.4</v>
          </cell>
          <cell r="J183">
            <v>0.2</v>
          </cell>
          <cell r="K183">
            <v>0.4</v>
          </cell>
          <cell r="L183">
            <v>0.4</v>
          </cell>
          <cell r="M183">
            <v>0</v>
          </cell>
          <cell r="N183">
            <v>0</v>
          </cell>
          <cell r="O183">
            <v>0</v>
          </cell>
          <cell r="P183">
            <v>0.2</v>
          </cell>
          <cell r="Q183">
            <v>0.2</v>
          </cell>
          <cell r="R183">
            <v>0</v>
          </cell>
          <cell r="S183">
            <v>0.2</v>
          </cell>
          <cell r="T183">
            <v>0</v>
          </cell>
          <cell r="U183">
            <v>0.2</v>
          </cell>
          <cell r="V183">
            <v>0</v>
          </cell>
          <cell r="W183">
            <v>0.8</v>
          </cell>
          <cell r="X183">
            <v>0</v>
          </cell>
          <cell r="Y183">
            <v>0.2</v>
          </cell>
          <cell r="Z183">
            <v>0</v>
          </cell>
          <cell r="AA183">
            <v>1</v>
          </cell>
        </row>
        <row r="184">
          <cell r="H184">
            <v>1</v>
          </cell>
          <cell r="I184">
            <v>0.75</v>
          </cell>
          <cell r="J184">
            <v>0.5</v>
          </cell>
          <cell r="K184">
            <v>0.8</v>
          </cell>
          <cell r="L184">
            <v>0.8</v>
          </cell>
          <cell r="M184">
            <v>0.5</v>
          </cell>
          <cell r="N184">
            <v>0</v>
          </cell>
          <cell r="O184">
            <v>0</v>
          </cell>
          <cell r="P184">
            <v>0.8</v>
          </cell>
          <cell r="Q184">
            <v>0.25</v>
          </cell>
          <cell r="R184">
            <v>0</v>
          </cell>
          <cell r="S184">
            <v>0.6</v>
          </cell>
          <cell r="T184">
            <v>0</v>
          </cell>
          <cell r="U184">
            <v>0.6</v>
          </cell>
          <cell r="V184">
            <v>0</v>
          </cell>
          <cell r="W184">
            <v>0.6</v>
          </cell>
          <cell r="X184">
            <v>0</v>
          </cell>
          <cell r="Y184">
            <v>0.4</v>
          </cell>
          <cell r="Z184">
            <v>0</v>
          </cell>
          <cell r="AA184">
            <v>0.4</v>
          </cell>
        </row>
        <row r="185">
          <cell r="H185">
            <v>0.75</v>
          </cell>
          <cell r="I185">
            <v>1</v>
          </cell>
          <cell r="J185">
            <v>0.5</v>
          </cell>
          <cell r="K185">
            <v>0.8</v>
          </cell>
          <cell r="L185">
            <v>0.8</v>
          </cell>
          <cell r="M185">
            <v>0.5</v>
          </cell>
          <cell r="N185">
            <v>0</v>
          </cell>
          <cell r="O185">
            <v>0</v>
          </cell>
          <cell r="P185">
            <v>0.8</v>
          </cell>
          <cell r="Q185">
            <v>0.25</v>
          </cell>
          <cell r="R185">
            <v>0</v>
          </cell>
          <cell r="S185">
            <v>0.6</v>
          </cell>
          <cell r="T185">
            <v>0</v>
          </cell>
          <cell r="U185">
            <v>0.6</v>
          </cell>
          <cell r="V185">
            <v>0</v>
          </cell>
          <cell r="W185">
            <v>0.6</v>
          </cell>
          <cell r="X185">
            <v>0</v>
          </cell>
          <cell r="Y185">
            <v>0.4</v>
          </cell>
          <cell r="Z185">
            <v>0</v>
          </cell>
          <cell r="AA185">
            <v>0.4</v>
          </cell>
        </row>
        <row r="186">
          <cell r="H186">
            <v>0.5</v>
          </cell>
          <cell r="I186">
            <v>0.5</v>
          </cell>
          <cell r="J186">
            <v>1</v>
          </cell>
          <cell r="K186">
            <v>0.4</v>
          </cell>
          <cell r="L186">
            <v>0.6</v>
          </cell>
          <cell r="M186">
            <v>0.4</v>
          </cell>
          <cell r="N186">
            <v>0</v>
          </cell>
          <cell r="O186">
            <v>0</v>
          </cell>
          <cell r="P186">
            <v>0.4</v>
          </cell>
          <cell r="Q186">
            <v>0.25</v>
          </cell>
          <cell r="R186">
            <v>0</v>
          </cell>
          <cell r="S186">
            <v>0.2</v>
          </cell>
          <cell r="T186">
            <v>0</v>
          </cell>
          <cell r="U186">
            <v>0.2</v>
          </cell>
          <cell r="V186">
            <v>0</v>
          </cell>
          <cell r="W186">
            <v>0.4</v>
          </cell>
          <cell r="X186">
            <v>0</v>
          </cell>
          <cell r="Y186">
            <v>0.2</v>
          </cell>
          <cell r="Z186">
            <v>0</v>
          </cell>
          <cell r="AA186">
            <v>0.2</v>
          </cell>
        </row>
        <row r="187">
          <cell r="H187">
            <v>0.8</v>
          </cell>
          <cell r="I187">
            <v>0.8</v>
          </cell>
          <cell r="J187">
            <v>0.4</v>
          </cell>
          <cell r="K187">
            <v>1</v>
          </cell>
          <cell r="L187">
            <v>0.6</v>
          </cell>
          <cell r="M187">
            <v>0.6</v>
          </cell>
          <cell r="N187">
            <v>0</v>
          </cell>
          <cell r="O187">
            <v>0</v>
          </cell>
          <cell r="P187">
            <v>0.6</v>
          </cell>
          <cell r="Q187">
            <v>0.6</v>
          </cell>
          <cell r="R187">
            <v>0.2</v>
          </cell>
          <cell r="S187">
            <v>0.8</v>
          </cell>
          <cell r="T187">
            <v>0.2</v>
          </cell>
          <cell r="U187">
            <v>0.8</v>
          </cell>
          <cell r="V187">
            <v>0</v>
          </cell>
          <cell r="W187">
            <v>0.6</v>
          </cell>
          <cell r="X187">
            <v>0.2</v>
          </cell>
          <cell r="Y187">
            <v>0.4</v>
          </cell>
          <cell r="Z187">
            <v>0.2</v>
          </cell>
          <cell r="AA187">
            <v>0.4</v>
          </cell>
        </row>
        <row r="188">
          <cell r="H188">
            <v>0.8</v>
          </cell>
          <cell r="I188">
            <v>0.8</v>
          </cell>
          <cell r="J188">
            <v>0.6</v>
          </cell>
          <cell r="K188">
            <v>0.6</v>
          </cell>
          <cell r="L188">
            <v>1</v>
          </cell>
          <cell r="M188">
            <v>0.8</v>
          </cell>
          <cell r="N188">
            <v>0.4</v>
          </cell>
          <cell r="O188">
            <v>0.4</v>
          </cell>
          <cell r="P188">
            <v>1</v>
          </cell>
          <cell r="Q188">
            <v>0.6</v>
          </cell>
          <cell r="R188">
            <v>0</v>
          </cell>
          <cell r="S188">
            <v>0.8</v>
          </cell>
          <cell r="T188">
            <v>0</v>
          </cell>
          <cell r="U188">
            <v>0.8</v>
          </cell>
          <cell r="V188">
            <v>0</v>
          </cell>
          <cell r="W188">
            <v>0.6</v>
          </cell>
          <cell r="X188">
            <v>0</v>
          </cell>
          <cell r="Y188">
            <v>0.4</v>
          </cell>
          <cell r="Z188">
            <v>0</v>
          </cell>
          <cell r="AA188">
            <v>0.4</v>
          </cell>
        </row>
        <row r="189">
          <cell r="H189">
            <v>0.5</v>
          </cell>
          <cell r="I189">
            <v>0.5</v>
          </cell>
          <cell r="J189">
            <v>0.4</v>
          </cell>
          <cell r="K189">
            <v>0.6</v>
          </cell>
          <cell r="L189">
            <v>0.8</v>
          </cell>
          <cell r="M189">
            <v>1</v>
          </cell>
          <cell r="N189">
            <v>0</v>
          </cell>
          <cell r="O189">
            <v>0</v>
          </cell>
          <cell r="P189">
            <v>0.6</v>
          </cell>
          <cell r="Q189">
            <v>0.25</v>
          </cell>
          <cell r="R189">
            <v>0</v>
          </cell>
          <cell r="S189">
            <v>0.2</v>
          </cell>
          <cell r="T189">
            <v>0</v>
          </cell>
          <cell r="U189">
            <v>0.2</v>
          </cell>
          <cell r="V189">
            <v>0</v>
          </cell>
          <cell r="W189">
            <v>0</v>
          </cell>
          <cell r="X189">
            <v>0</v>
          </cell>
          <cell r="Y189">
            <v>0</v>
          </cell>
          <cell r="Z189">
            <v>0</v>
          </cell>
          <cell r="AA189">
            <v>0</v>
          </cell>
        </row>
        <row r="190">
          <cell r="H190">
            <v>0</v>
          </cell>
          <cell r="I190">
            <v>0</v>
          </cell>
          <cell r="J190">
            <v>0</v>
          </cell>
          <cell r="K190">
            <v>0</v>
          </cell>
          <cell r="L190">
            <v>0.4</v>
          </cell>
          <cell r="M190">
            <v>0</v>
          </cell>
          <cell r="N190">
            <v>1</v>
          </cell>
          <cell r="O190">
            <v>0</v>
          </cell>
          <cell r="P190">
            <v>0.6</v>
          </cell>
          <cell r="Q190">
            <v>0</v>
          </cell>
          <cell r="R190">
            <v>0</v>
          </cell>
          <cell r="S190">
            <v>0</v>
          </cell>
          <cell r="T190">
            <v>0</v>
          </cell>
          <cell r="U190">
            <v>0</v>
          </cell>
          <cell r="V190">
            <v>0</v>
          </cell>
          <cell r="W190">
            <v>0</v>
          </cell>
          <cell r="X190">
            <v>0</v>
          </cell>
          <cell r="Y190">
            <v>0</v>
          </cell>
          <cell r="Z190">
            <v>0</v>
          </cell>
          <cell r="AA190">
            <v>0</v>
          </cell>
        </row>
        <row r="191">
          <cell r="H191">
            <v>0</v>
          </cell>
          <cell r="I191">
            <v>0</v>
          </cell>
          <cell r="J191">
            <v>0</v>
          </cell>
          <cell r="K191">
            <v>0</v>
          </cell>
          <cell r="L191">
            <v>0.4</v>
          </cell>
          <cell r="M191">
            <v>0</v>
          </cell>
          <cell r="N191">
            <v>0</v>
          </cell>
          <cell r="O191">
            <v>1</v>
          </cell>
          <cell r="P191">
            <v>0.6</v>
          </cell>
          <cell r="Q191">
            <v>0</v>
          </cell>
          <cell r="R191">
            <v>0</v>
          </cell>
          <cell r="S191">
            <v>0</v>
          </cell>
          <cell r="T191">
            <v>0</v>
          </cell>
          <cell r="U191">
            <v>0</v>
          </cell>
          <cell r="V191">
            <v>0</v>
          </cell>
          <cell r="W191">
            <v>0</v>
          </cell>
          <cell r="X191">
            <v>0</v>
          </cell>
          <cell r="Y191">
            <v>0</v>
          </cell>
          <cell r="Z191">
            <v>0</v>
          </cell>
          <cell r="AA191">
            <v>0</v>
          </cell>
        </row>
        <row r="192">
          <cell r="H192">
            <v>0.8</v>
          </cell>
          <cell r="I192">
            <v>0.8</v>
          </cell>
          <cell r="J192">
            <v>0.4</v>
          </cell>
          <cell r="K192">
            <v>0.6</v>
          </cell>
          <cell r="L192">
            <v>1</v>
          </cell>
          <cell r="M192">
            <v>0.6</v>
          </cell>
          <cell r="N192">
            <v>0.6</v>
          </cell>
          <cell r="O192">
            <v>0.6</v>
          </cell>
          <cell r="P192">
            <v>1</v>
          </cell>
          <cell r="Q192">
            <v>0.6</v>
          </cell>
          <cell r="R192">
            <v>0</v>
          </cell>
          <cell r="S192">
            <v>0.6</v>
          </cell>
          <cell r="T192">
            <v>0</v>
          </cell>
          <cell r="U192">
            <v>0.6</v>
          </cell>
          <cell r="V192">
            <v>0</v>
          </cell>
          <cell r="W192">
            <v>0</v>
          </cell>
          <cell r="X192">
            <v>0</v>
          </cell>
          <cell r="Y192">
            <v>0.2</v>
          </cell>
          <cell r="Z192">
            <v>0</v>
          </cell>
          <cell r="AA192">
            <v>0.2</v>
          </cell>
        </row>
        <row r="193">
          <cell r="H193">
            <v>0.25</v>
          </cell>
          <cell r="I193">
            <v>0.25</v>
          </cell>
          <cell r="J193">
            <v>0.25</v>
          </cell>
          <cell r="K193">
            <v>0.6</v>
          </cell>
          <cell r="L193">
            <v>0.6</v>
          </cell>
          <cell r="M193">
            <v>0.25</v>
          </cell>
          <cell r="N193">
            <v>0</v>
          </cell>
          <cell r="O193">
            <v>0</v>
          </cell>
          <cell r="P193">
            <v>0.6</v>
          </cell>
          <cell r="Q193">
            <v>1</v>
          </cell>
          <cell r="R193">
            <v>0</v>
          </cell>
          <cell r="S193">
            <v>0</v>
          </cell>
          <cell r="T193">
            <v>0</v>
          </cell>
          <cell r="U193">
            <v>0</v>
          </cell>
          <cell r="V193">
            <v>0</v>
          </cell>
          <cell r="W193">
            <v>0</v>
          </cell>
          <cell r="X193">
            <v>0</v>
          </cell>
          <cell r="Y193">
            <v>0.2</v>
          </cell>
          <cell r="Z193">
            <v>0</v>
          </cell>
          <cell r="AA193">
            <v>0.2</v>
          </cell>
        </row>
        <row r="194">
          <cell r="H194">
            <v>0</v>
          </cell>
          <cell r="I194">
            <v>0</v>
          </cell>
          <cell r="J194">
            <v>0</v>
          </cell>
          <cell r="K194">
            <v>0.2</v>
          </cell>
          <cell r="L194">
            <v>0</v>
          </cell>
          <cell r="M194">
            <v>0</v>
          </cell>
          <cell r="N194">
            <v>0</v>
          </cell>
          <cell r="O194">
            <v>0</v>
          </cell>
          <cell r="P194">
            <v>0</v>
          </cell>
          <cell r="Q194">
            <v>0</v>
          </cell>
          <cell r="R194">
            <v>1</v>
          </cell>
          <cell r="S194">
            <v>0</v>
          </cell>
          <cell r="T194">
            <v>0.4</v>
          </cell>
          <cell r="U194">
            <v>0</v>
          </cell>
          <cell r="V194">
            <v>0</v>
          </cell>
          <cell r="W194">
            <v>0</v>
          </cell>
          <cell r="X194">
            <v>0.2</v>
          </cell>
          <cell r="Y194">
            <v>0</v>
          </cell>
          <cell r="Z194">
            <v>0.4</v>
          </cell>
          <cell r="AA194">
            <v>0</v>
          </cell>
        </row>
        <row r="195">
          <cell r="H195">
            <v>0.6</v>
          </cell>
          <cell r="I195">
            <v>0.6</v>
          </cell>
          <cell r="J195">
            <v>0.2</v>
          </cell>
          <cell r="K195">
            <v>0.8</v>
          </cell>
          <cell r="L195">
            <v>0.8</v>
          </cell>
          <cell r="M195">
            <v>0.2</v>
          </cell>
          <cell r="N195">
            <v>0</v>
          </cell>
          <cell r="O195">
            <v>0</v>
          </cell>
          <cell r="P195">
            <v>0.6</v>
          </cell>
          <cell r="Q195">
            <v>0</v>
          </cell>
          <cell r="R195">
            <v>0</v>
          </cell>
          <cell r="S195">
            <v>1</v>
          </cell>
          <cell r="T195">
            <v>0</v>
          </cell>
          <cell r="U195">
            <v>0.8</v>
          </cell>
          <cell r="V195">
            <v>0</v>
          </cell>
          <cell r="W195">
            <v>0</v>
          </cell>
          <cell r="X195">
            <v>0</v>
          </cell>
          <cell r="Y195">
            <v>0.2</v>
          </cell>
          <cell r="Z195">
            <v>0</v>
          </cell>
          <cell r="AA195">
            <v>0.2</v>
          </cell>
        </row>
        <row r="196">
          <cell r="H196">
            <v>0</v>
          </cell>
          <cell r="I196">
            <v>0</v>
          </cell>
          <cell r="J196">
            <v>0</v>
          </cell>
          <cell r="K196">
            <v>0.2</v>
          </cell>
          <cell r="L196">
            <v>0</v>
          </cell>
          <cell r="M196">
            <v>0</v>
          </cell>
          <cell r="N196">
            <v>0</v>
          </cell>
          <cell r="O196">
            <v>0</v>
          </cell>
          <cell r="P196">
            <v>0</v>
          </cell>
          <cell r="Q196">
            <v>0</v>
          </cell>
          <cell r="R196">
            <v>0.4</v>
          </cell>
          <cell r="S196">
            <v>0</v>
          </cell>
          <cell r="T196">
            <v>1</v>
          </cell>
          <cell r="U196">
            <v>0</v>
          </cell>
          <cell r="V196">
            <v>0</v>
          </cell>
          <cell r="W196">
            <v>0</v>
          </cell>
          <cell r="X196">
            <v>0.2</v>
          </cell>
          <cell r="Y196">
            <v>0</v>
          </cell>
          <cell r="Z196">
            <v>0.4</v>
          </cell>
          <cell r="AA196">
            <v>0</v>
          </cell>
        </row>
        <row r="197">
          <cell r="H197">
            <v>0.6</v>
          </cell>
          <cell r="I197">
            <v>0.6</v>
          </cell>
          <cell r="J197">
            <v>0.2</v>
          </cell>
          <cell r="K197">
            <v>0.8</v>
          </cell>
          <cell r="L197">
            <v>0.8</v>
          </cell>
          <cell r="M197">
            <v>0.2</v>
          </cell>
          <cell r="N197">
            <v>0</v>
          </cell>
          <cell r="O197">
            <v>0</v>
          </cell>
          <cell r="P197">
            <v>0.6</v>
          </cell>
          <cell r="Q197">
            <v>0</v>
          </cell>
          <cell r="R197">
            <v>0</v>
          </cell>
          <cell r="S197">
            <v>0.8</v>
          </cell>
          <cell r="T197">
            <v>0</v>
          </cell>
          <cell r="U197">
            <v>1</v>
          </cell>
          <cell r="V197">
            <v>0</v>
          </cell>
          <cell r="W197">
            <v>0</v>
          </cell>
          <cell r="X197">
            <v>0</v>
          </cell>
          <cell r="Y197">
            <v>0.2</v>
          </cell>
          <cell r="Z197">
            <v>0</v>
          </cell>
          <cell r="AA197">
            <v>0.2</v>
          </cell>
        </row>
        <row r="198">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1</v>
          </cell>
          <cell r="W198">
            <v>0</v>
          </cell>
          <cell r="X198">
            <v>0</v>
          </cell>
          <cell r="Y198">
            <v>0</v>
          </cell>
          <cell r="Z198">
            <v>0.4</v>
          </cell>
          <cell r="AA198">
            <v>0</v>
          </cell>
        </row>
        <row r="199">
          <cell r="H199">
            <v>0.6</v>
          </cell>
          <cell r="I199">
            <v>0.6</v>
          </cell>
          <cell r="J199">
            <v>0.4</v>
          </cell>
          <cell r="K199">
            <v>0.6</v>
          </cell>
          <cell r="L199">
            <v>0.6</v>
          </cell>
          <cell r="M199">
            <v>0</v>
          </cell>
          <cell r="N199">
            <v>0</v>
          </cell>
          <cell r="O199">
            <v>0</v>
          </cell>
          <cell r="P199">
            <v>0</v>
          </cell>
          <cell r="Q199">
            <v>0</v>
          </cell>
          <cell r="R199">
            <v>0</v>
          </cell>
          <cell r="S199">
            <v>0</v>
          </cell>
          <cell r="T199">
            <v>0</v>
          </cell>
          <cell r="U199">
            <v>0</v>
          </cell>
          <cell r="V199">
            <v>0</v>
          </cell>
          <cell r="W199">
            <v>1</v>
          </cell>
          <cell r="X199">
            <v>0</v>
          </cell>
          <cell r="Y199">
            <v>0</v>
          </cell>
          <cell r="Z199">
            <v>0</v>
          </cell>
          <cell r="AA199">
            <v>0.8</v>
          </cell>
        </row>
        <row r="200">
          <cell r="H200">
            <v>0</v>
          </cell>
          <cell r="I200">
            <v>0</v>
          </cell>
          <cell r="J200">
            <v>0</v>
          </cell>
          <cell r="K200">
            <v>0.2</v>
          </cell>
          <cell r="L200">
            <v>0</v>
          </cell>
          <cell r="M200">
            <v>0</v>
          </cell>
          <cell r="N200">
            <v>0</v>
          </cell>
          <cell r="O200">
            <v>0</v>
          </cell>
          <cell r="P200">
            <v>0</v>
          </cell>
          <cell r="Q200">
            <v>0</v>
          </cell>
          <cell r="R200">
            <v>0.2</v>
          </cell>
          <cell r="S200">
            <v>0</v>
          </cell>
          <cell r="T200">
            <v>0.2</v>
          </cell>
          <cell r="U200">
            <v>0</v>
          </cell>
          <cell r="V200">
            <v>0</v>
          </cell>
          <cell r="W200">
            <v>0</v>
          </cell>
          <cell r="X200">
            <v>1</v>
          </cell>
          <cell r="Y200">
            <v>0</v>
          </cell>
          <cell r="Z200">
            <v>0.4</v>
          </cell>
          <cell r="AA200">
            <v>0</v>
          </cell>
        </row>
        <row r="201">
          <cell r="H201">
            <v>0.4</v>
          </cell>
          <cell r="I201">
            <v>0.4</v>
          </cell>
          <cell r="J201">
            <v>0.2</v>
          </cell>
          <cell r="K201">
            <v>0.4</v>
          </cell>
          <cell r="L201">
            <v>0.4</v>
          </cell>
          <cell r="M201">
            <v>0</v>
          </cell>
          <cell r="N201">
            <v>0</v>
          </cell>
          <cell r="O201">
            <v>0</v>
          </cell>
          <cell r="P201">
            <v>0.2</v>
          </cell>
          <cell r="Q201">
            <v>0.2</v>
          </cell>
          <cell r="R201">
            <v>0</v>
          </cell>
          <cell r="S201">
            <v>0.2</v>
          </cell>
          <cell r="T201">
            <v>0</v>
          </cell>
          <cell r="U201">
            <v>0.2</v>
          </cell>
          <cell r="V201">
            <v>0</v>
          </cell>
          <cell r="W201">
            <v>0</v>
          </cell>
          <cell r="X201">
            <v>0</v>
          </cell>
          <cell r="Y201">
            <v>1</v>
          </cell>
          <cell r="Z201">
            <v>0</v>
          </cell>
          <cell r="AA201">
            <v>0.2</v>
          </cell>
        </row>
        <row r="202">
          <cell r="H202">
            <v>0</v>
          </cell>
          <cell r="I202">
            <v>0</v>
          </cell>
          <cell r="J202">
            <v>0</v>
          </cell>
          <cell r="K202">
            <v>0.2</v>
          </cell>
          <cell r="L202">
            <v>0</v>
          </cell>
          <cell r="M202">
            <v>0</v>
          </cell>
          <cell r="N202">
            <v>0</v>
          </cell>
          <cell r="O202">
            <v>0</v>
          </cell>
          <cell r="P202">
            <v>0</v>
          </cell>
          <cell r="Q202">
            <v>0</v>
          </cell>
          <cell r="R202">
            <v>0.4</v>
          </cell>
          <cell r="S202">
            <v>0</v>
          </cell>
          <cell r="T202">
            <v>0.4</v>
          </cell>
          <cell r="U202">
            <v>0</v>
          </cell>
          <cell r="V202">
            <v>0.4</v>
          </cell>
          <cell r="W202">
            <v>0</v>
          </cell>
          <cell r="X202">
            <v>0.4</v>
          </cell>
          <cell r="Y202">
            <v>0</v>
          </cell>
          <cell r="Z202">
            <v>1</v>
          </cell>
          <cell r="AA202">
            <v>0</v>
          </cell>
        </row>
        <row r="203">
          <cell r="H203">
            <v>0.4</v>
          </cell>
          <cell r="I203">
            <v>0.4</v>
          </cell>
          <cell r="J203">
            <v>0.2</v>
          </cell>
          <cell r="K203">
            <v>0.4</v>
          </cell>
          <cell r="L203">
            <v>0.4</v>
          </cell>
          <cell r="M203">
            <v>0</v>
          </cell>
          <cell r="N203">
            <v>0</v>
          </cell>
          <cell r="O203">
            <v>0</v>
          </cell>
          <cell r="P203">
            <v>0.2</v>
          </cell>
          <cell r="Q203">
            <v>0.2</v>
          </cell>
          <cell r="R203">
            <v>0</v>
          </cell>
          <cell r="S203">
            <v>0.2</v>
          </cell>
          <cell r="T203">
            <v>0</v>
          </cell>
          <cell r="U203">
            <v>0.2</v>
          </cell>
          <cell r="V203">
            <v>0</v>
          </cell>
          <cell r="W203">
            <v>0.8</v>
          </cell>
          <cell r="X203">
            <v>0</v>
          </cell>
          <cell r="Y203">
            <v>0.2</v>
          </cell>
          <cell r="Z203">
            <v>0</v>
          </cell>
          <cell r="AA203">
            <v>1</v>
          </cell>
        </row>
        <row r="204">
          <cell r="H204">
            <v>1</v>
          </cell>
          <cell r="I204">
            <v>0.75</v>
          </cell>
          <cell r="J204">
            <v>0.5</v>
          </cell>
          <cell r="K204">
            <v>0.8</v>
          </cell>
          <cell r="L204">
            <v>0.8</v>
          </cell>
          <cell r="M204">
            <v>0.5</v>
          </cell>
          <cell r="N204">
            <v>0</v>
          </cell>
          <cell r="O204">
            <v>0</v>
          </cell>
          <cell r="P204">
            <v>0.8</v>
          </cell>
          <cell r="Q204">
            <v>0.25</v>
          </cell>
          <cell r="R204">
            <v>0</v>
          </cell>
          <cell r="S204">
            <v>0.6</v>
          </cell>
          <cell r="T204">
            <v>0</v>
          </cell>
          <cell r="U204">
            <v>0.6</v>
          </cell>
          <cell r="V204">
            <v>0</v>
          </cell>
          <cell r="W204">
            <v>0.6</v>
          </cell>
          <cell r="X204">
            <v>0</v>
          </cell>
          <cell r="Y204">
            <v>0.4</v>
          </cell>
          <cell r="Z204">
            <v>0</v>
          </cell>
          <cell r="AA204">
            <v>0.4</v>
          </cell>
        </row>
        <row r="205">
          <cell r="H205">
            <v>0.75</v>
          </cell>
          <cell r="I205">
            <v>1</v>
          </cell>
          <cell r="J205">
            <v>0.5</v>
          </cell>
          <cell r="K205">
            <v>0.8</v>
          </cell>
          <cell r="L205">
            <v>0.8</v>
          </cell>
          <cell r="M205">
            <v>0.5</v>
          </cell>
          <cell r="N205">
            <v>0</v>
          </cell>
          <cell r="O205">
            <v>0</v>
          </cell>
          <cell r="P205">
            <v>0.8</v>
          </cell>
          <cell r="Q205">
            <v>0.25</v>
          </cell>
          <cell r="R205">
            <v>0</v>
          </cell>
          <cell r="S205">
            <v>0.6</v>
          </cell>
          <cell r="T205">
            <v>0</v>
          </cell>
          <cell r="U205">
            <v>0.6</v>
          </cell>
          <cell r="V205">
            <v>0</v>
          </cell>
          <cell r="W205">
            <v>0.6</v>
          </cell>
          <cell r="X205">
            <v>0</v>
          </cell>
          <cell r="Y205">
            <v>0.4</v>
          </cell>
          <cell r="Z205">
            <v>0</v>
          </cell>
          <cell r="AA205">
            <v>0.4</v>
          </cell>
        </row>
        <row r="206">
          <cell r="H206">
            <v>0.5</v>
          </cell>
          <cell r="I206">
            <v>0.5</v>
          </cell>
          <cell r="J206">
            <v>1</v>
          </cell>
          <cell r="K206">
            <v>0.4</v>
          </cell>
          <cell r="L206">
            <v>0.6</v>
          </cell>
          <cell r="M206">
            <v>0.4</v>
          </cell>
          <cell r="N206">
            <v>0</v>
          </cell>
          <cell r="O206">
            <v>0</v>
          </cell>
          <cell r="P206">
            <v>0.4</v>
          </cell>
          <cell r="Q206">
            <v>0.25</v>
          </cell>
          <cell r="R206">
            <v>0</v>
          </cell>
          <cell r="S206">
            <v>0.2</v>
          </cell>
          <cell r="T206">
            <v>0</v>
          </cell>
          <cell r="U206">
            <v>0.2</v>
          </cell>
          <cell r="V206">
            <v>0</v>
          </cell>
          <cell r="W206">
            <v>0.4</v>
          </cell>
          <cell r="X206">
            <v>0</v>
          </cell>
          <cell r="Y206">
            <v>0.2</v>
          </cell>
          <cell r="Z206">
            <v>0</v>
          </cell>
          <cell r="AA206">
            <v>0.2</v>
          </cell>
        </row>
        <row r="207">
          <cell r="H207">
            <v>0.8</v>
          </cell>
          <cell r="I207">
            <v>0.8</v>
          </cell>
          <cell r="J207">
            <v>0.4</v>
          </cell>
          <cell r="K207">
            <v>1</v>
          </cell>
          <cell r="L207">
            <v>0.6</v>
          </cell>
          <cell r="M207">
            <v>0.6</v>
          </cell>
          <cell r="N207">
            <v>0</v>
          </cell>
          <cell r="O207">
            <v>0</v>
          </cell>
          <cell r="P207">
            <v>0.6</v>
          </cell>
          <cell r="Q207">
            <v>0.6</v>
          </cell>
          <cell r="R207">
            <v>0.2</v>
          </cell>
          <cell r="S207">
            <v>0.8</v>
          </cell>
          <cell r="T207">
            <v>0.2</v>
          </cell>
          <cell r="U207">
            <v>0.8</v>
          </cell>
          <cell r="V207">
            <v>0</v>
          </cell>
          <cell r="W207">
            <v>0.6</v>
          </cell>
          <cell r="X207">
            <v>0.2</v>
          </cell>
          <cell r="Y207">
            <v>0.4</v>
          </cell>
          <cell r="Z207">
            <v>0.2</v>
          </cell>
          <cell r="AA207">
            <v>0.4</v>
          </cell>
        </row>
        <row r="208">
          <cell r="H208">
            <v>0.8</v>
          </cell>
          <cell r="I208">
            <v>0.8</v>
          </cell>
          <cell r="J208">
            <v>0.6</v>
          </cell>
          <cell r="K208">
            <v>0.6</v>
          </cell>
          <cell r="L208">
            <v>1</v>
          </cell>
          <cell r="M208">
            <v>0.8</v>
          </cell>
          <cell r="N208">
            <v>0.4</v>
          </cell>
          <cell r="O208">
            <v>0.4</v>
          </cell>
          <cell r="P208">
            <v>1</v>
          </cell>
          <cell r="Q208">
            <v>0.6</v>
          </cell>
          <cell r="R208">
            <v>0</v>
          </cell>
          <cell r="S208">
            <v>0.8</v>
          </cell>
          <cell r="T208">
            <v>0</v>
          </cell>
          <cell r="U208">
            <v>0.8</v>
          </cell>
          <cell r="V208">
            <v>0</v>
          </cell>
          <cell r="W208">
            <v>0.6</v>
          </cell>
          <cell r="X208">
            <v>0</v>
          </cell>
          <cell r="Y208">
            <v>0.4</v>
          </cell>
          <cell r="Z208">
            <v>0</v>
          </cell>
          <cell r="AA208">
            <v>0.4</v>
          </cell>
        </row>
        <row r="209">
          <cell r="H209">
            <v>0.5</v>
          </cell>
          <cell r="I209">
            <v>0.5</v>
          </cell>
          <cell r="J209">
            <v>0.4</v>
          </cell>
          <cell r="K209">
            <v>0.6</v>
          </cell>
          <cell r="L209">
            <v>0.8</v>
          </cell>
          <cell r="M209">
            <v>1</v>
          </cell>
          <cell r="N209">
            <v>0</v>
          </cell>
          <cell r="O209">
            <v>0</v>
          </cell>
          <cell r="P209">
            <v>0.6</v>
          </cell>
          <cell r="Q209">
            <v>0.25</v>
          </cell>
          <cell r="R209">
            <v>0</v>
          </cell>
          <cell r="S209">
            <v>0.2</v>
          </cell>
          <cell r="T209">
            <v>0</v>
          </cell>
          <cell r="U209">
            <v>0.2</v>
          </cell>
          <cell r="V209">
            <v>0</v>
          </cell>
          <cell r="W209">
            <v>0</v>
          </cell>
          <cell r="X209">
            <v>0</v>
          </cell>
          <cell r="Y209">
            <v>0</v>
          </cell>
          <cell r="Z209">
            <v>0</v>
          </cell>
          <cell r="AA209">
            <v>0</v>
          </cell>
        </row>
        <row r="210">
          <cell r="H210">
            <v>0</v>
          </cell>
          <cell r="I210">
            <v>0</v>
          </cell>
          <cell r="J210">
            <v>0</v>
          </cell>
          <cell r="K210">
            <v>0</v>
          </cell>
          <cell r="L210">
            <v>0.4</v>
          </cell>
          <cell r="M210">
            <v>0</v>
          </cell>
          <cell r="N210">
            <v>1</v>
          </cell>
          <cell r="O210">
            <v>0</v>
          </cell>
          <cell r="P210">
            <v>0.6</v>
          </cell>
          <cell r="Q210">
            <v>0</v>
          </cell>
          <cell r="R210">
            <v>0</v>
          </cell>
          <cell r="S210">
            <v>0</v>
          </cell>
          <cell r="T210">
            <v>0</v>
          </cell>
          <cell r="U210">
            <v>0</v>
          </cell>
          <cell r="V210">
            <v>0</v>
          </cell>
          <cell r="W210">
            <v>0</v>
          </cell>
          <cell r="X210">
            <v>0</v>
          </cell>
          <cell r="Y210">
            <v>0</v>
          </cell>
          <cell r="Z210">
            <v>0</v>
          </cell>
          <cell r="AA210">
            <v>0</v>
          </cell>
        </row>
        <row r="211">
          <cell r="H211">
            <v>0</v>
          </cell>
          <cell r="I211">
            <v>0</v>
          </cell>
          <cell r="J211">
            <v>0</v>
          </cell>
          <cell r="K211">
            <v>0</v>
          </cell>
          <cell r="L211">
            <v>0.4</v>
          </cell>
          <cell r="M211">
            <v>0</v>
          </cell>
          <cell r="N211">
            <v>0</v>
          </cell>
          <cell r="O211">
            <v>1</v>
          </cell>
          <cell r="P211">
            <v>0.6</v>
          </cell>
          <cell r="Q211">
            <v>0</v>
          </cell>
          <cell r="R211">
            <v>0</v>
          </cell>
          <cell r="S211">
            <v>0</v>
          </cell>
          <cell r="T211">
            <v>0</v>
          </cell>
          <cell r="U211">
            <v>0</v>
          </cell>
          <cell r="V211">
            <v>0</v>
          </cell>
          <cell r="W211">
            <v>0</v>
          </cell>
          <cell r="X211">
            <v>0</v>
          </cell>
          <cell r="Y211">
            <v>0</v>
          </cell>
          <cell r="Z211">
            <v>0</v>
          </cell>
          <cell r="AA211">
            <v>0</v>
          </cell>
        </row>
        <row r="212">
          <cell r="H212">
            <v>0.8</v>
          </cell>
          <cell r="I212">
            <v>0.8</v>
          </cell>
          <cell r="J212">
            <v>0.4</v>
          </cell>
          <cell r="K212">
            <v>0.6</v>
          </cell>
          <cell r="L212">
            <v>1</v>
          </cell>
          <cell r="M212">
            <v>0.6</v>
          </cell>
          <cell r="N212">
            <v>0.6</v>
          </cell>
          <cell r="O212">
            <v>0.6</v>
          </cell>
          <cell r="P212">
            <v>1</v>
          </cell>
          <cell r="Q212">
            <v>0.6</v>
          </cell>
          <cell r="R212">
            <v>0</v>
          </cell>
          <cell r="S212">
            <v>0.6</v>
          </cell>
          <cell r="T212">
            <v>0</v>
          </cell>
          <cell r="U212">
            <v>0.6</v>
          </cell>
          <cell r="V212">
            <v>0</v>
          </cell>
          <cell r="W212">
            <v>0</v>
          </cell>
          <cell r="X212">
            <v>0</v>
          </cell>
          <cell r="Y212">
            <v>0.2</v>
          </cell>
          <cell r="Z212">
            <v>0</v>
          </cell>
          <cell r="AA212">
            <v>0.2</v>
          </cell>
        </row>
        <row r="213">
          <cell r="H213">
            <v>0.25</v>
          </cell>
          <cell r="I213">
            <v>0.25</v>
          </cell>
          <cell r="J213">
            <v>0.25</v>
          </cell>
          <cell r="K213">
            <v>0.6</v>
          </cell>
          <cell r="L213">
            <v>0.6</v>
          </cell>
          <cell r="M213">
            <v>0.25</v>
          </cell>
          <cell r="N213">
            <v>0</v>
          </cell>
          <cell r="O213">
            <v>0</v>
          </cell>
          <cell r="P213">
            <v>0.6</v>
          </cell>
          <cell r="Q213">
            <v>1</v>
          </cell>
          <cell r="R213">
            <v>0</v>
          </cell>
          <cell r="S213">
            <v>0</v>
          </cell>
          <cell r="T213">
            <v>0</v>
          </cell>
          <cell r="U213">
            <v>0</v>
          </cell>
          <cell r="V213">
            <v>0</v>
          </cell>
          <cell r="W213">
            <v>0</v>
          </cell>
          <cell r="X213">
            <v>0</v>
          </cell>
          <cell r="Y213">
            <v>0.2</v>
          </cell>
          <cell r="Z213">
            <v>0</v>
          </cell>
          <cell r="AA213">
            <v>0.2</v>
          </cell>
        </row>
        <row r="214">
          <cell r="H214">
            <v>0</v>
          </cell>
          <cell r="I214">
            <v>0</v>
          </cell>
          <cell r="J214">
            <v>0</v>
          </cell>
          <cell r="K214">
            <v>0.2</v>
          </cell>
          <cell r="L214">
            <v>0</v>
          </cell>
          <cell r="M214">
            <v>0</v>
          </cell>
          <cell r="N214">
            <v>0</v>
          </cell>
          <cell r="O214">
            <v>0</v>
          </cell>
          <cell r="P214">
            <v>0</v>
          </cell>
          <cell r="Q214">
            <v>0</v>
          </cell>
          <cell r="R214">
            <v>1</v>
          </cell>
          <cell r="S214">
            <v>0</v>
          </cell>
          <cell r="T214">
            <v>0.4</v>
          </cell>
          <cell r="U214">
            <v>0</v>
          </cell>
          <cell r="V214">
            <v>0</v>
          </cell>
          <cell r="W214">
            <v>0</v>
          </cell>
          <cell r="X214">
            <v>0.2</v>
          </cell>
          <cell r="Y214">
            <v>0</v>
          </cell>
          <cell r="Z214">
            <v>0.4</v>
          </cell>
          <cell r="AA214">
            <v>0</v>
          </cell>
        </row>
        <row r="215">
          <cell r="H215">
            <v>0.6</v>
          </cell>
          <cell r="I215">
            <v>0.6</v>
          </cell>
          <cell r="J215">
            <v>0.2</v>
          </cell>
          <cell r="K215">
            <v>0.8</v>
          </cell>
          <cell r="L215">
            <v>0.8</v>
          </cell>
          <cell r="M215">
            <v>0.2</v>
          </cell>
          <cell r="N215">
            <v>0</v>
          </cell>
          <cell r="O215">
            <v>0</v>
          </cell>
          <cell r="P215">
            <v>0.6</v>
          </cell>
          <cell r="Q215">
            <v>0</v>
          </cell>
          <cell r="R215">
            <v>0</v>
          </cell>
          <cell r="S215">
            <v>1</v>
          </cell>
          <cell r="T215">
            <v>0</v>
          </cell>
          <cell r="U215">
            <v>0.8</v>
          </cell>
          <cell r="V215">
            <v>0</v>
          </cell>
          <cell r="W215">
            <v>0</v>
          </cell>
          <cell r="X215">
            <v>0</v>
          </cell>
          <cell r="Y215">
            <v>0.2</v>
          </cell>
          <cell r="Z215">
            <v>0</v>
          </cell>
          <cell r="AA215">
            <v>0.2</v>
          </cell>
        </row>
        <row r="216">
          <cell r="H216">
            <v>0</v>
          </cell>
          <cell r="I216">
            <v>0</v>
          </cell>
          <cell r="J216">
            <v>0</v>
          </cell>
          <cell r="K216">
            <v>0.2</v>
          </cell>
          <cell r="L216">
            <v>0</v>
          </cell>
          <cell r="M216">
            <v>0</v>
          </cell>
          <cell r="N216">
            <v>0</v>
          </cell>
          <cell r="O216">
            <v>0</v>
          </cell>
          <cell r="P216">
            <v>0</v>
          </cell>
          <cell r="Q216">
            <v>0</v>
          </cell>
          <cell r="R216">
            <v>0.4</v>
          </cell>
          <cell r="S216">
            <v>0</v>
          </cell>
          <cell r="T216">
            <v>1</v>
          </cell>
          <cell r="U216">
            <v>0</v>
          </cell>
          <cell r="V216">
            <v>0</v>
          </cell>
          <cell r="W216">
            <v>0</v>
          </cell>
          <cell r="X216">
            <v>0.2</v>
          </cell>
          <cell r="Y216">
            <v>0</v>
          </cell>
          <cell r="Z216">
            <v>0.4</v>
          </cell>
          <cell r="AA216">
            <v>0</v>
          </cell>
        </row>
        <row r="217">
          <cell r="H217">
            <v>0.6</v>
          </cell>
          <cell r="I217">
            <v>0.6</v>
          </cell>
          <cell r="J217">
            <v>0.2</v>
          </cell>
          <cell r="K217">
            <v>0.8</v>
          </cell>
          <cell r="L217">
            <v>0.8</v>
          </cell>
          <cell r="M217">
            <v>0.2</v>
          </cell>
          <cell r="N217">
            <v>0</v>
          </cell>
          <cell r="O217">
            <v>0</v>
          </cell>
          <cell r="P217">
            <v>0.6</v>
          </cell>
          <cell r="Q217">
            <v>0</v>
          </cell>
          <cell r="R217">
            <v>0</v>
          </cell>
          <cell r="S217">
            <v>0.8</v>
          </cell>
          <cell r="T217">
            <v>0</v>
          </cell>
          <cell r="U217">
            <v>1</v>
          </cell>
          <cell r="V217">
            <v>0</v>
          </cell>
          <cell r="W217">
            <v>0</v>
          </cell>
          <cell r="X217">
            <v>0</v>
          </cell>
          <cell r="Y217">
            <v>0.2</v>
          </cell>
          <cell r="Z217">
            <v>0</v>
          </cell>
          <cell r="AA217">
            <v>0.2</v>
          </cell>
        </row>
        <row r="218">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1</v>
          </cell>
          <cell r="W218">
            <v>0</v>
          </cell>
          <cell r="X218">
            <v>0</v>
          </cell>
          <cell r="Y218">
            <v>0</v>
          </cell>
          <cell r="Z218">
            <v>0.4</v>
          </cell>
          <cell r="AA218">
            <v>0</v>
          </cell>
        </row>
        <row r="219">
          <cell r="H219">
            <v>0.6</v>
          </cell>
          <cell r="I219">
            <v>0.6</v>
          </cell>
          <cell r="J219">
            <v>0.4</v>
          </cell>
          <cell r="K219">
            <v>0.6</v>
          </cell>
          <cell r="L219">
            <v>0.6</v>
          </cell>
          <cell r="M219">
            <v>0</v>
          </cell>
          <cell r="N219">
            <v>0</v>
          </cell>
          <cell r="O219">
            <v>0</v>
          </cell>
          <cell r="P219">
            <v>0</v>
          </cell>
          <cell r="Q219">
            <v>0</v>
          </cell>
          <cell r="R219">
            <v>0</v>
          </cell>
          <cell r="S219">
            <v>0</v>
          </cell>
          <cell r="T219">
            <v>0</v>
          </cell>
          <cell r="U219">
            <v>0</v>
          </cell>
          <cell r="V219">
            <v>0</v>
          </cell>
          <cell r="W219">
            <v>1</v>
          </cell>
          <cell r="X219">
            <v>0</v>
          </cell>
          <cell r="Y219">
            <v>0</v>
          </cell>
          <cell r="Z219">
            <v>0</v>
          </cell>
          <cell r="AA219">
            <v>0.8</v>
          </cell>
        </row>
        <row r="220">
          <cell r="H220">
            <v>0</v>
          </cell>
          <cell r="I220">
            <v>0</v>
          </cell>
          <cell r="J220">
            <v>0</v>
          </cell>
          <cell r="K220">
            <v>0.2</v>
          </cell>
          <cell r="L220">
            <v>0</v>
          </cell>
          <cell r="M220">
            <v>0</v>
          </cell>
          <cell r="N220">
            <v>0</v>
          </cell>
          <cell r="O220">
            <v>0</v>
          </cell>
          <cell r="P220">
            <v>0</v>
          </cell>
          <cell r="Q220">
            <v>0</v>
          </cell>
          <cell r="R220">
            <v>0.2</v>
          </cell>
          <cell r="S220">
            <v>0</v>
          </cell>
          <cell r="T220">
            <v>0.2</v>
          </cell>
          <cell r="U220">
            <v>0</v>
          </cell>
          <cell r="V220">
            <v>0</v>
          </cell>
          <cell r="W220">
            <v>0</v>
          </cell>
          <cell r="X220">
            <v>1</v>
          </cell>
          <cell r="Y220">
            <v>0</v>
          </cell>
          <cell r="Z220">
            <v>0.4</v>
          </cell>
          <cell r="AA220">
            <v>0</v>
          </cell>
        </row>
        <row r="221">
          <cell r="H221">
            <v>0.4</v>
          </cell>
          <cell r="I221">
            <v>0.4</v>
          </cell>
          <cell r="J221">
            <v>0.2</v>
          </cell>
          <cell r="K221">
            <v>0.4</v>
          </cell>
          <cell r="L221">
            <v>0.4</v>
          </cell>
          <cell r="M221">
            <v>0</v>
          </cell>
          <cell r="N221">
            <v>0</v>
          </cell>
          <cell r="O221">
            <v>0</v>
          </cell>
          <cell r="P221">
            <v>0.2</v>
          </cell>
          <cell r="Q221">
            <v>0.2</v>
          </cell>
          <cell r="R221">
            <v>0</v>
          </cell>
          <cell r="S221">
            <v>0.2</v>
          </cell>
          <cell r="T221">
            <v>0</v>
          </cell>
          <cell r="U221">
            <v>0.2</v>
          </cell>
          <cell r="V221">
            <v>0</v>
          </cell>
          <cell r="W221">
            <v>0</v>
          </cell>
          <cell r="X221">
            <v>0</v>
          </cell>
          <cell r="Y221">
            <v>1</v>
          </cell>
          <cell r="Z221">
            <v>0</v>
          </cell>
          <cell r="AA221">
            <v>0.2</v>
          </cell>
        </row>
        <row r="222">
          <cell r="H222">
            <v>0</v>
          </cell>
          <cell r="I222">
            <v>0</v>
          </cell>
          <cell r="J222">
            <v>0</v>
          </cell>
          <cell r="K222">
            <v>0.2</v>
          </cell>
          <cell r="L222">
            <v>0</v>
          </cell>
          <cell r="M222">
            <v>0</v>
          </cell>
          <cell r="N222">
            <v>0</v>
          </cell>
          <cell r="O222">
            <v>0</v>
          </cell>
          <cell r="P222">
            <v>0</v>
          </cell>
          <cell r="Q222">
            <v>0</v>
          </cell>
          <cell r="R222">
            <v>0.4</v>
          </cell>
          <cell r="S222">
            <v>0</v>
          </cell>
          <cell r="T222">
            <v>0.4</v>
          </cell>
          <cell r="U222">
            <v>0</v>
          </cell>
          <cell r="V222">
            <v>0.4</v>
          </cell>
          <cell r="W222">
            <v>0</v>
          </cell>
          <cell r="X222">
            <v>0.4</v>
          </cell>
          <cell r="Y222">
            <v>0</v>
          </cell>
          <cell r="Z222">
            <v>1</v>
          </cell>
          <cell r="AA222">
            <v>0</v>
          </cell>
        </row>
        <row r="223">
          <cell r="H223">
            <v>0.4</v>
          </cell>
          <cell r="I223">
            <v>0.4</v>
          </cell>
          <cell r="J223">
            <v>0.2</v>
          </cell>
          <cell r="K223">
            <v>0.4</v>
          </cell>
          <cell r="L223">
            <v>0.4</v>
          </cell>
          <cell r="M223">
            <v>0</v>
          </cell>
          <cell r="N223">
            <v>0</v>
          </cell>
          <cell r="O223">
            <v>0</v>
          </cell>
          <cell r="P223">
            <v>0.2</v>
          </cell>
          <cell r="Q223">
            <v>0.2</v>
          </cell>
          <cell r="R223">
            <v>0</v>
          </cell>
          <cell r="S223">
            <v>0.2</v>
          </cell>
          <cell r="T223">
            <v>0</v>
          </cell>
          <cell r="U223">
            <v>0.2</v>
          </cell>
          <cell r="V223">
            <v>0</v>
          </cell>
          <cell r="W223">
            <v>0.8</v>
          </cell>
          <cell r="X223">
            <v>0</v>
          </cell>
          <cell r="Y223">
            <v>0.2</v>
          </cell>
          <cell r="Z223">
            <v>0</v>
          </cell>
          <cell r="AA223">
            <v>1</v>
          </cell>
        </row>
        <row r="244">
          <cell r="H244">
            <v>1</v>
          </cell>
          <cell r="I244">
            <v>0.45</v>
          </cell>
          <cell r="J244">
            <v>0.5</v>
          </cell>
          <cell r="K244">
            <v>0.8</v>
          </cell>
          <cell r="L244">
            <v>0.8</v>
          </cell>
          <cell r="M244">
            <v>-0.1</v>
          </cell>
          <cell r="N244">
            <v>-0.27</v>
          </cell>
          <cell r="O244">
            <v>0.31</v>
          </cell>
          <cell r="P244">
            <v>0.41</v>
          </cell>
          <cell r="Q244">
            <v>0.25</v>
          </cell>
          <cell r="R244">
            <v>0</v>
          </cell>
          <cell r="S244">
            <v>0.6</v>
          </cell>
          <cell r="T244">
            <v>0</v>
          </cell>
          <cell r="U244">
            <v>0.6</v>
          </cell>
          <cell r="V244">
            <v>0</v>
          </cell>
          <cell r="W244">
            <v>0.6</v>
          </cell>
          <cell r="X244">
            <v>0</v>
          </cell>
          <cell r="Y244">
            <v>0.4</v>
          </cell>
          <cell r="Z244">
            <v>0</v>
          </cell>
          <cell r="AA244">
            <v>0.4</v>
          </cell>
        </row>
        <row r="245">
          <cell r="H245">
            <v>0.45</v>
          </cell>
          <cell r="I245">
            <v>1</v>
          </cell>
          <cell r="J245">
            <v>0.5</v>
          </cell>
          <cell r="K245">
            <v>0.8</v>
          </cell>
          <cell r="L245">
            <v>0.32</v>
          </cell>
          <cell r="M245">
            <v>-0.12</v>
          </cell>
          <cell r="N245">
            <v>-0.14</v>
          </cell>
          <cell r="O245">
            <v>0.13</v>
          </cell>
          <cell r="P245">
            <v>0.18</v>
          </cell>
          <cell r="Q245">
            <v>0.25</v>
          </cell>
          <cell r="R245">
            <v>0</v>
          </cell>
          <cell r="S245">
            <v>0.6</v>
          </cell>
          <cell r="T245">
            <v>0</v>
          </cell>
          <cell r="U245">
            <v>0.6</v>
          </cell>
          <cell r="V245">
            <v>0</v>
          </cell>
          <cell r="W245">
            <v>0.6</v>
          </cell>
          <cell r="X245">
            <v>0</v>
          </cell>
          <cell r="Y245">
            <v>0.4</v>
          </cell>
          <cell r="Z245">
            <v>0</v>
          </cell>
          <cell r="AA245">
            <v>0.4</v>
          </cell>
        </row>
        <row r="246">
          <cell r="H246">
            <v>0.5</v>
          </cell>
          <cell r="I246">
            <v>0.5</v>
          </cell>
          <cell r="J246">
            <v>1</v>
          </cell>
          <cell r="K246">
            <v>0.4</v>
          </cell>
          <cell r="L246">
            <v>0.6</v>
          </cell>
          <cell r="M246">
            <v>0.4</v>
          </cell>
          <cell r="N246">
            <v>0</v>
          </cell>
          <cell r="O246">
            <v>0</v>
          </cell>
          <cell r="P246">
            <v>0.4</v>
          </cell>
          <cell r="Q246">
            <v>0.25</v>
          </cell>
          <cell r="R246">
            <v>0</v>
          </cell>
          <cell r="S246">
            <v>0.2</v>
          </cell>
          <cell r="T246">
            <v>0</v>
          </cell>
          <cell r="U246">
            <v>0.2</v>
          </cell>
          <cell r="V246">
            <v>0</v>
          </cell>
          <cell r="W246">
            <v>0.4</v>
          </cell>
          <cell r="X246">
            <v>0</v>
          </cell>
          <cell r="Y246">
            <v>0.2</v>
          </cell>
          <cell r="Z246">
            <v>0</v>
          </cell>
          <cell r="AA246">
            <v>0.2</v>
          </cell>
        </row>
        <row r="247">
          <cell r="H247">
            <v>0.8</v>
          </cell>
          <cell r="I247">
            <v>0.8</v>
          </cell>
          <cell r="J247">
            <v>0.4</v>
          </cell>
          <cell r="K247">
            <v>1</v>
          </cell>
          <cell r="L247">
            <v>0.6</v>
          </cell>
          <cell r="M247">
            <v>0.6</v>
          </cell>
          <cell r="N247">
            <v>0</v>
          </cell>
          <cell r="O247">
            <v>0</v>
          </cell>
          <cell r="P247">
            <v>0.6</v>
          </cell>
          <cell r="Q247">
            <v>0.6</v>
          </cell>
          <cell r="R247">
            <v>0.2</v>
          </cell>
          <cell r="S247">
            <v>0.8</v>
          </cell>
          <cell r="T247">
            <v>0.2</v>
          </cell>
          <cell r="U247">
            <v>0.8</v>
          </cell>
          <cell r="V247">
            <v>0</v>
          </cell>
          <cell r="W247">
            <v>0.6</v>
          </cell>
          <cell r="X247">
            <v>0.2</v>
          </cell>
          <cell r="Y247">
            <v>0.4</v>
          </cell>
          <cell r="Z247">
            <v>0.2</v>
          </cell>
          <cell r="AA247">
            <v>0.4</v>
          </cell>
        </row>
        <row r="248">
          <cell r="H248">
            <v>0.8</v>
          </cell>
          <cell r="I248">
            <v>0.32</v>
          </cell>
          <cell r="J248">
            <v>0.6</v>
          </cell>
          <cell r="K248">
            <v>0.6</v>
          </cell>
          <cell r="L248">
            <v>1</v>
          </cell>
          <cell r="M248">
            <v>-0.11</v>
          </cell>
          <cell r="N248">
            <v>-0.08</v>
          </cell>
          <cell r="O248">
            <v>0.47</v>
          </cell>
          <cell r="P248">
            <v>0.4</v>
          </cell>
          <cell r="Q248">
            <v>0.6</v>
          </cell>
          <cell r="R248">
            <v>0</v>
          </cell>
          <cell r="S248">
            <v>0.8</v>
          </cell>
          <cell r="T248">
            <v>0</v>
          </cell>
          <cell r="U248">
            <v>0.8</v>
          </cell>
          <cell r="V248">
            <v>0</v>
          </cell>
          <cell r="W248">
            <v>0.6</v>
          </cell>
          <cell r="X248">
            <v>0</v>
          </cell>
          <cell r="Y248">
            <v>0.4</v>
          </cell>
          <cell r="Z248">
            <v>0</v>
          </cell>
          <cell r="AA248">
            <v>0.4</v>
          </cell>
        </row>
        <row r="249">
          <cell r="H249">
            <v>-0.1</v>
          </cell>
          <cell r="I249">
            <v>-0.12</v>
          </cell>
          <cell r="J249">
            <v>0.4</v>
          </cell>
          <cell r="K249">
            <v>0.6</v>
          </cell>
          <cell r="L249">
            <v>-0.11</v>
          </cell>
          <cell r="M249">
            <v>1</v>
          </cell>
          <cell r="N249">
            <v>0.91</v>
          </cell>
          <cell r="O249">
            <v>0.6</v>
          </cell>
          <cell r="P249">
            <v>-0.42</v>
          </cell>
          <cell r="Q249">
            <v>0.25</v>
          </cell>
          <cell r="R249">
            <v>0</v>
          </cell>
          <cell r="S249">
            <v>0.2</v>
          </cell>
          <cell r="T249">
            <v>0</v>
          </cell>
          <cell r="U249">
            <v>0.2</v>
          </cell>
          <cell r="V249">
            <v>0</v>
          </cell>
          <cell r="W249">
            <v>0</v>
          </cell>
          <cell r="X249">
            <v>0</v>
          </cell>
          <cell r="Y249">
            <v>0</v>
          </cell>
          <cell r="Z249">
            <v>0</v>
          </cell>
          <cell r="AA249">
            <v>0</v>
          </cell>
        </row>
        <row r="250">
          <cell r="H250">
            <v>-0.27</v>
          </cell>
          <cell r="I250">
            <v>-0.14</v>
          </cell>
          <cell r="J250">
            <v>0</v>
          </cell>
          <cell r="K250">
            <v>0</v>
          </cell>
          <cell r="L250">
            <v>-0.08</v>
          </cell>
          <cell r="M250">
            <v>0.91</v>
          </cell>
          <cell r="N250">
            <v>1</v>
          </cell>
          <cell r="O250">
            <v>0.33</v>
          </cell>
          <cell r="P250">
            <v>-0.37</v>
          </cell>
          <cell r="Q250">
            <v>0</v>
          </cell>
          <cell r="R250">
            <v>0</v>
          </cell>
          <cell r="S250">
            <v>0</v>
          </cell>
          <cell r="T250">
            <v>0</v>
          </cell>
          <cell r="U250">
            <v>0</v>
          </cell>
          <cell r="V250">
            <v>0</v>
          </cell>
          <cell r="W250">
            <v>0</v>
          </cell>
          <cell r="X250">
            <v>0</v>
          </cell>
          <cell r="Y250">
            <v>0</v>
          </cell>
          <cell r="Z250">
            <v>0</v>
          </cell>
          <cell r="AA250">
            <v>0</v>
          </cell>
        </row>
        <row r="251">
          <cell r="H251">
            <v>0.31</v>
          </cell>
          <cell r="I251">
            <v>0.13</v>
          </cell>
          <cell r="J251">
            <v>0</v>
          </cell>
          <cell r="K251">
            <v>0</v>
          </cell>
          <cell r="L251">
            <v>0.47</v>
          </cell>
          <cell r="M251">
            <v>0.6</v>
          </cell>
          <cell r="N251">
            <v>0.33</v>
          </cell>
          <cell r="O251">
            <v>1</v>
          </cell>
          <cell r="P251">
            <v>0.16</v>
          </cell>
          <cell r="Q251">
            <v>0</v>
          </cell>
          <cell r="R251">
            <v>0</v>
          </cell>
          <cell r="S251">
            <v>0</v>
          </cell>
          <cell r="T251">
            <v>0</v>
          </cell>
          <cell r="U251">
            <v>0</v>
          </cell>
          <cell r="V251">
            <v>0</v>
          </cell>
          <cell r="W251">
            <v>0</v>
          </cell>
          <cell r="X251">
            <v>0</v>
          </cell>
          <cell r="Y251">
            <v>0</v>
          </cell>
          <cell r="Z251">
            <v>0</v>
          </cell>
          <cell r="AA251">
            <v>0</v>
          </cell>
        </row>
        <row r="252">
          <cell r="H252">
            <v>0.41</v>
          </cell>
          <cell r="I252">
            <v>0.18</v>
          </cell>
          <cell r="J252">
            <v>0.4</v>
          </cell>
          <cell r="K252">
            <v>0.6</v>
          </cell>
          <cell r="L252">
            <v>0.4</v>
          </cell>
          <cell r="M252">
            <v>-0.42</v>
          </cell>
          <cell r="N252">
            <v>-0.37</v>
          </cell>
          <cell r="O252">
            <v>0.16</v>
          </cell>
          <cell r="P252">
            <v>1</v>
          </cell>
          <cell r="Q252">
            <v>0.6</v>
          </cell>
          <cell r="R252">
            <v>0</v>
          </cell>
          <cell r="S252">
            <v>0.6</v>
          </cell>
          <cell r="T252">
            <v>0</v>
          </cell>
          <cell r="U252">
            <v>0.6</v>
          </cell>
          <cell r="V252">
            <v>0</v>
          </cell>
          <cell r="W252">
            <v>0</v>
          </cell>
          <cell r="X252">
            <v>0</v>
          </cell>
          <cell r="Y252">
            <v>0.2</v>
          </cell>
          <cell r="Z252">
            <v>0</v>
          </cell>
          <cell r="AA252">
            <v>0.2</v>
          </cell>
        </row>
        <row r="253">
          <cell r="H253">
            <v>0.25</v>
          </cell>
          <cell r="I253">
            <v>0.25</v>
          </cell>
          <cell r="J253">
            <v>0.25</v>
          </cell>
          <cell r="K253">
            <v>0.6</v>
          </cell>
          <cell r="L253">
            <v>0.6</v>
          </cell>
          <cell r="M253">
            <v>0.25</v>
          </cell>
          <cell r="N253">
            <v>0</v>
          </cell>
          <cell r="O253">
            <v>0</v>
          </cell>
          <cell r="P253">
            <v>0.6</v>
          </cell>
          <cell r="Q253">
            <v>1</v>
          </cell>
          <cell r="R253">
            <v>0</v>
          </cell>
          <cell r="S253">
            <v>0</v>
          </cell>
          <cell r="T253">
            <v>0</v>
          </cell>
          <cell r="U253">
            <v>0</v>
          </cell>
          <cell r="V253">
            <v>0</v>
          </cell>
          <cell r="W253">
            <v>0</v>
          </cell>
          <cell r="X253">
            <v>0</v>
          </cell>
          <cell r="Y253">
            <v>0.2</v>
          </cell>
          <cell r="Z253">
            <v>0</v>
          </cell>
          <cell r="AA253">
            <v>0.2</v>
          </cell>
        </row>
        <row r="254">
          <cell r="H254">
            <v>0</v>
          </cell>
          <cell r="I254">
            <v>0</v>
          </cell>
          <cell r="J254">
            <v>0</v>
          </cell>
          <cell r="K254">
            <v>0.2</v>
          </cell>
          <cell r="L254">
            <v>0</v>
          </cell>
          <cell r="M254">
            <v>0</v>
          </cell>
          <cell r="N254">
            <v>0</v>
          </cell>
          <cell r="O254">
            <v>0</v>
          </cell>
          <cell r="P254">
            <v>0</v>
          </cell>
          <cell r="Q254">
            <v>0</v>
          </cell>
          <cell r="R254">
            <v>1</v>
          </cell>
          <cell r="S254">
            <v>0</v>
          </cell>
          <cell r="T254">
            <v>0.4</v>
          </cell>
          <cell r="U254">
            <v>0</v>
          </cell>
          <cell r="V254">
            <v>0</v>
          </cell>
          <cell r="W254">
            <v>0</v>
          </cell>
          <cell r="X254">
            <v>0.2</v>
          </cell>
          <cell r="Y254">
            <v>0</v>
          </cell>
          <cell r="Z254">
            <v>0.4</v>
          </cell>
          <cell r="AA254">
            <v>0</v>
          </cell>
        </row>
        <row r="255">
          <cell r="H255">
            <v>0.6</v>
          </cell>
          <cell r="I255">
            <v>0.6</v>
          </cell>
          <cell r="J255">
            <v>0.2</v>
          </cell>
          <cell r="K255">
            <v>0.8</v>
          </cell>
          <cell r="L255">
            <v>0.8</v>
          </cell>
          <cell r="M255">
            <v>0.2</v>
          </cell>
          <cell r="N255">
            <v>0</v>
          </cell>
          <cell r="O255">
            <v>0</v>
          </cell>
          <cell r="P255">
            <v>0.6</v>
          </cell>
          <cell r="Q255">
            <v>0</v>
          </cell>
          <cell r="R255">
            <v>0</v>
          </cell>
          <cell r="S255">
            <v>1</v>
          </cell>
          <cell r="T255">
            <v>0</v>
          </cell>
          <cell r="U255">
            <v>0.8</v>
          </cell>
          <cell r="V255">
            <v>0</v>
          </cell>
          <cell r="W255">
            <v>0</v>
          </cell>
          <cell r="X255">
            <v>0</v>
          </cell>
          <cell r="Y255">
            <v>0.2</v>
          </cell>
          <cell r="Z255">
            <v>0</v>
          </cell>
          <cell r="AA255">
            <v>0.2</v>
          </cell>
        </row>
        <row r="256">
          <cell r="H256">
            <v>0</v>
          </cell>
          <cell r="I256">
            <v>0</v>
          </cell>
          <cell r="J256">
            <v>0</v>
          </cell>
          <cell r="K256">
            <v>0.2</v>
          </cell>
          <cell r="L256">
            <v>0</v>
          </cell>
          <cell r="M256">
            <v>0</v>
          </cell>
          <cell r="N256">
            <v>0</v>
          </cell>
          <cell r="O256">
            <v>0</v>
          </cell>
          <cell r="P256">
            <v>0</v>
          </cell>
          <cell r="Q256">
            <v>0</v>
          </cell>
          <cell r="R256">
            <v>0.4</v>
          </cell>
          <cell r="S256">
            <v>0</v>
          </cell>
          <cell r="T256">
            <v>1</v>
          </cell>
          <cell r="U256">
            <v>0</v>
          </cell>
          <cell r="V256">
            <v>0</v>
          </cell>
          <cell r="W256">
            <v>0</v>
          </cell>
          <cell r="X256">
            <v>0.2</v>
          </cell>
          <cell r="Y256">
            <v>0</v>
          </cell>
          <cell r="Z256">
            <v>0.4</v>
          </cell>
          <cell r="AA256">
            <v>0</v>
          </cell>
        </row>
        <row r="257">
          <cell r="H257">
            <v>0.6</v>
          </cell>
          <cell r="I257">
            <v>0.6</v>
          </cell>
          <cell r="J257">
            <v>0.2</v>
          </cell>
          <cell r="K257">
            <v>0.8</v>
          </cell>
          <cell r="L257">
            <v>0.8</v>
          </cell>
          <cell r="M257">
            <v>0.2</v>
          </cell>
          <cell r="N257">
            <v>0</v>
          </cell>
          <cell r="O257">
            <v>0</v>
          </cell>
          <cell r="P257">
            <v>0.6</v>
          </cell>
          <cell r="Q257">
            <v>0</v>
          </cell>
          <cell r="R257">
            <v>0</v>
          </cell>
          <cell r="S257">
            <v>0.8</v>
          </cell>
          <cell r="T257">
            <v>0</v>
          </cell>
          <cell r="U257">
            <v>1</v>
          </cell>
          <cell r="V257">
            <v>0</v>
          </cell>
          <cell r="W257">
            <v>0</v>
          </cell>
          <cell r="X257">
            <v>0</v>
          </cell>
          <cell r="Y257">
            <v>0.2</v>
          </cell>
          <cell r="Z257">
            <v>0</v>
          </cell>
          <cell r="AA257">
            <v>0.2</v>
          </cell>
        </row>
        <row r="258">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1</v>
          </cell>
          <cell r="W258">
            <v>0</v>
          </cell>
          <cell r="X258">
            <v>0</v>
          </cell>
          <cell r="Y258">
            <v>0</v>
          </cell>
          <cell r="Z258">
            <v>0.4</v>
          </cell>
          <cell r="AA258">
            <v>0</v>
          </cell>
        </row>
        <row r="259">
          <cell r="H259">
            <v>0.6</v>
          </cell>
          <cell r="I259">
            <v>0.6</v>
          </cell>
          <cell r="J259">
            <v>0.4</v>
          </cell>
          <cell r="K259">
            <v>0.6</v>
          </cell>
          <cell r="L259">
            <v>0.6</v>
          </cell>
          <cell r="M259">
            <v>0</v>
          </cell>
          <cell r="N259">
            <v>0</v>
          </cell>
          <cell r="O259">
            <v>0</v>
          </cell>
          <cell r="P259">
            <v>0</v>
          </cell>
          <cell r="Q259">
            <v>0</v>
          </cell>
          <cell r="R259">
            <v>0</v>
          </cell>
          <cell r="S259">
            <v>0</v>
          </cell>
          <cell r="T259">
            <v>0</v>
          </cell>
          <cell r="U259">
            <v>0</v>
          </cell>
          <cell r="V259">
            <v>0</v>
          </cell>
          <cell r="W259">
            <v>1</v>
          </cell>
          <cell r="X259">
            <v>0</v>
          </cell>
          <cell r="Y259">
            <v>0</v>
          </cell>
          <cell r="Z259">
            <v>0</v>
          </cell>
          <cell r="AA259">
            <v>0.8</v>
          </cell>
        </row>
        <row r="260">
          <cell r="H260">
            <v>0</v>
          </cell>
          <cell r="I260">
            <v>0</v>
          </cell>
          <cell r="J260">
            <v>0</v>
          </cell>
          <cell r="K260">
            <v>0.2</v>
          </cell>
          <cell r="L260">
            <v>0</v>
          </cell>
          <cell r="M260">
            <v>0</v>
          </cell>
          <cell r="N260">
            <v>0</v>
          </cell>
          <cell r="O260">
            <v>0</v>
          </cell>
          <cell r="P260">
            <v>0</v>
          </cell>
          <cell r="Q260">
            <v>0</v>
          </cell>
          <cell r="R260">
            <v>0.2</v>
          </cell>
          <cell r="S260">
            <v>0</v>
          </cell>
          <cell r="T260">
            <v>0.2</v>
          </cell>
          <cell r="U260">
            <v>0</v>
          </cell>
          <cell r="V260">
            <v>0</v>
          </cell>
          <cell r="W260">
            <v>0</v>
          </cell>
          <cell r="X260">
            <v>1</v>
          </cell>
          <cell r="Y260">
            <v>0</v>
          </cell>
          <cell r="Z260">
            <v>0.4</v>
          </cell>
          <cell r="AA260">
            <v>0</v>
          </cell>
        </row>
        <row r="261">
          <cell r="H261">
            <v>0.4</v>
          </cell>
          <cell r="I261">
            <v>0.4</v>
          </cell>
          <cell r="J261">
            <v>0.2</v>
          </cell>
          <cell r="K261">
            <v>0.4</v>
          </cell>
          <cell r="L261">
            <v>0.4</v>
          </cell>
          <cell r="M261">
            <v>0</v>
          </cell>
          <cell r="N261">
            <v>0</v>
          </cell>
          <cell r="O261">
            <v>0</v>
          </cell>
          <cell r="P261">
            <v>0.2</v>
          </cell>
          <cell r="Q261">
            <v>0.2</v>
          </cell>
          <cell r="R261">
            <v>0</v>
          </cell>
          <cell r="S261">
            <v>0.2</v>
          </cell>
          <cell r="T261">
            <v>0</v>
          </cell>
          <cell r="U261">
            <v>0.2</v>
          </cell>
          <cell r="V261">
            <v>0</v>
          </cell>
          <cell r="W261">
            <v>0</v>
          </cell>
          <cell r="X261">
            <v>0</v>
          </cell>
          <cell r="Y261">
            <v>1</v>
          </cell>
          <cell r="Z261">
            <v>0</v>
          </cell>
          <cell r="AA261">
            <v>0.2</v>
          </cell>
        </row>
        <row r="262">
          <cell r="H262">
            <v>0</v>
          </cell>
          <cell r="I262">
            <v>0</v>
          </cell>
          <cell r="J262">
            <v>0</v>
          </cell>
          <cell r="K262">
            <v>0.2</v>
          </cell>
          <cell r="L262">
            <v>0</v>
          </cell>
          <cell r="M262">
            <v>0</v>
          </cell>
          <cell r="N262">
            <v>0</v>
          </cell>
          <cell r="O262">
            <v>0</v>
          </cell>
          <cell r="P262">
            <v>0</v>
          </cell>
          <cell r="Q262">
            <v>0</v>
          </cell>
          <cell r="R262">
            <v>0.4</v>
          </cell>
          <cell r="S262">
            <v>0</v>
          </cell>
          <cell r="T262">
            <v>0.4</v>
          </cell>
          <cell r="U262">
            <v>0</v>
          </cell>
          <cell r="V262">
            <v>0.4</v>
          </cell>
          <cell r="W262">
            <v>0</v>
          </cell>
          <cell r="X262">
            <v>0.4</v>
          </cell>
          <cell r="Y262">
            <v>0</v>
          </cell>
          <cell r="Z262">
            <v>1</v>
          </cell>
          <cell r="AA262">
            <v>0</v>
          </cell>
        </row>
        <row r="263">
          <cell r="H263">
            <v>0.4</v>
          </cell>
          <cell r="I263">
            <v>0.4</v>
          </cell>
          <cell r="J263">
            <v>0.2</v>
          </cell>
          <cell r="K263">
            <v>0.4</v>
          </cell>
          <cell r="L263">
            <v>0.4</v>
          </cell>
          <cell r="M263">
            <v>0</v>
          </cell>
          <cell r="N263">
            <v>0</v>
          </cell>
          <cell r="O263">
            <v>0</v>
          </cell>
          <cell r="P263">
            <v>0.2</v>
          </cell>
          <cell r="Q263">
            <v>0.2</v>
          </cell>
          <cell r="R263">
            <v>0</v>
          </cell>
          <cell r="S263">
            <v>0.2</v>
          </cell>
          <cell r="T263">
            <v>0</v>
          </cell>
          <cell r="U263">
            <v>0.2</v>
          </cell>
          <cell r="V263">
            <v>0</v>
          </cell>
          <cell r="W263">
            <v>0.8</v>
          </cell>
          <cell r="X263">
            <v>0</v>
          </cell>
          <cell r="Y263">
            <v>0.2</v>
          </cell>
          <cell r="Z263">
            <v>0</v>
          </cell>
          <cell r="AA263">
            <v>1</v>
          </cell>
        </row>
        <row r="264">
          <cell r="H264">
            <v>1</v>
          </cell>
          <cell r="I264">
            <v>0.75</v>
          </cell>
          <cell r="J264">
            <v>0.5</v>
          </cell>
          <cell r="K264">
            <v>0.8</v>
          </cell>
          <cell r="L264">
            <v>0.8</v>
          </cell>
          <cell r="M264">
            <v>0.06</v>
          </cell>
          <cell r="N264">
            <v>0.16</v>
          </cell>
          <cell r="O264">
            <v>0.05</v>
          </cell>
          <cell r="P264">
            <v>0.34</v>
          </cell>
          <cell r="Q264">
            <v>0.25</v>
          </cell>
          <cell r="R264">
            <v>0</v>
          </cell>
          <cell r="S264">
            <v>0.6</v>
          </cell>
          <cell r="T264">
            <v>0</v>
          </cell>
          <cell r="U264">
            <v>0.6</v>
          </cell>
          <cell r="V264">
            <v>0</v>
          </cell>
          <cell r="W264">
            <v>0.6</v>
          </cell>
          <cell r="X264">
            <v>0</v>
          </cell>
          <cell r="Y264">
            <v>0.4</v>
          </cell>
          <cell r="Z264">
            <v>0</v>
          </cell>
          <cell r="AA264">
            <v>0.4</v>
          </cell>
        </row>
        <row r="265">
          <cell r="H265">
            <v>0.75</v>
          </cell>
          <cell r="I265">
            <v>1</v>
          </cell>
          <cell r="J265">
            <v>0.5</v>
          </cell>
          <cell r="K265">
            <v>0.8</v>
          </cell>
          <cell r="L265">
            <v>0.8</v>
          </cell>
          <cell r="M265">
            <v>0.5</v>
          </cell>
          <cell r="N265">
            <v>0</v>
          </cell>
          <cell r="O265">
            <v>0</v>
          </cell>
          <cell r="P265">
            <v>0.8</v>
          </cell>
          <cell r="Q265">
            <v>0.25</v>
          </cell>
          <cell r="R265">
            <v>0</v>
          </cell>
          <cell r="S265">
            <v>0.6</v>
          </cell>
          <cell r="T265">
            <v>0</v>
          </cell>
          <cell r="U265">
            <v>0.6</v>
          </cell>
          <cell r="V265">
            <v>0</v>
          </cell>
          <cell r="W265">
            <v>0.6</v>
          </cell>
          <cell r="X265">
            <v>0</v>
          </cell>
          <cell r="Y265">
            <v>0.4</v>
          </cell>
          <cell r="Z265">
            <v>0</v>
          </cell>
          <cell r="AA265">
            <v>0.4</v>
          </cell>
        </row>
        <row r="266">
          <cell r="H266">
            <v>0.5</v>
          </cell>
          <cell r="I266">
            <v>0.5</v>
          </cell>
          <cell r="J266">
            <v>1</v>
          </cell>
          <cell r="K266">
            <v>0.4</v>
          </cell>
          <cell r="L266">
            <v>0.6</v>
          </cell>
          <cell r="M266">
            <v>0.4</v>
          </cell>
          <cell r="N266">
            <v>0</v>
          </cell>
          <cell r="O266">
            <v>0</v>
          </cell>
          <cell r="P266">
            <v>0.4</v>
          </cell>
          <cell r="Q266">
            <v>0.25</v>
          </cell>
          <cell r="R266">
            <v>0</v>
          </cell>
          <cell r="S266">
            <v>0.2</v>
          </cell>
          <cell r="T266">
            <v>0</v>
          </cell>
          <cell r="U266">
            <v>0.2</v>
          </cell>
          <cell r="V266">
            <v>0</v>
          </cell>
          <cell r="W266">
            <v>0.4</v>
          </cell>
          <cell r="X266">
            <v>0</v>
          </cell>
          <cell r="Y266">
            <v>0.2</v>
          </cell>
          <cell r="Z266">
            <v>0</v>
          </cell>
          <cell r="AA266">
            <v>0.2</v>
          </cell>
        </row>
        <row r="267">
          <cell r="H267">
            <v>0.8</v>
          </cell>
          <cell r="I267">
            <v>0.8</v>
          </cell>
          <cell r="J267">
            <v>0.4</v>
          </cell>
          <cell r="K267">
            <v>1</v>
          </cell>
          <cell r="L267">
            <v>0.6</v>
          </cell>
          <cell r="M267">
            <v>0.6</v>
          </cell>
          <cell r="N267">
            <v>0</v>
          </cell>
          <cell r="O267">
            <v>0</v>
          </cell>
          <cell r="P267">
            <v>0.6</v>
          </cell>
          <cell r="Q267">
            <v>0.6</v>
          </cell>
          <cell r="R267">
            <v>0.2</v>
          </cell>
          <cell r="S267">
            <v>0.8</v>
          </cell>
          <cell r="T267">
            <v>0.2</v>
          </cell>
          <cell r="U267">
            <v>0.8</v>
          </cell>
          <cell r="V267">
            <v>0</v>
          </cell>
          <cell r="W267">
            <v>0.6</v>
          </cell>
          <cell r="X267">
            <v>0.2</v>
          </cell>
          <cell r="Y267">
            <v>0.4</v>
          </cell>
          <cell r="Z267">
            <v>0.2</v>
          </cell>
          <cell r="AA267">
            <v>0.4</v>
          </cell>
        </row>
        <row r="268">
          <cell r="H268">
            <v>0.8</v>
          </cell>
          <cell r="I268">
            <v>0.8</v>
          </cell>
          <cell r="J268">
            <v>0.6</v>
          </cell>
          <cell r="K268">
            <v>0.6</v>
          </cell>
          <cell r="L268">
            <v>1</v>
          </cell>
          <cell r="M268">
            <v>0.8</v>
          </cell>
          <cell r="N268">
            <v>0.4</v>
          </cell>
          <cell r="O268">
            <v>0.4</v>
          </cell>
          <cell r="P268">
            <v>1</v>
          </cell>
          <cell r="Q268">
            <v>0.6</v>
          </cell>
          <cell r="R268">
            <v>0</v>
          </cell>
          <cell r="S268">
            <v>0.8</v>
          </cell>
          <cell r="T268">
            <v>0</v>
          </cell>
          <cell r="U268">
            <v>0.8</v>
          </cell>
          <cell r="V268">
            <v>0</v>
          </cell>
          <cell r="W268">
            <v>0.6</v>
          </cell>
          <cell r="X268">
            <v>0</v>
          </cell>
          <cell r="Y268">
            <v>0.4</v>
          </cell>
          <cell r="Z268">
            <v>0</v>
          </cell>
          <cell r="AA268">
            <v>0.4</v>
          </cell>
        </row>
        <row r="269">
          <cell r="H269">
            <v>0.06</v>
          </cell>
          <cell r="I269">
            <v>0.5</v>
          </cell>
          <cell r="J269">
            <v>0.4</v>
          </cell>
          <cell r="K269">
            <v>0.6</v>
          </cell>
          <cell r="L269">
            <v>0.8</v>
          </cell>
          <cell r="M269">
            <v>1</v>
          </cell>
          <cell r="N269">
            <v>0.15</v>
          </cell>
          <cell r="O269">
            <v>0.17</v>
          </cell>
          <cell r="P269">
            <v>0.12</v>
          </cell>
          <cell r="Q269">
            <v>0.25</v>
          </cell>
          <cell r="R269">
            <v>0</v>
          </cell>
          <cell r="S269">
            <v>0.2</v>
          </cell>
          <cell r="T269">
            <v>0</v>
          </cell>
          <cell r="U269">
            <v>0.2</v>
          </cell>
          <cell r="V269">
            <v>0</v>
          </cell>
          <cell r="W269">
            <v>0</v>
          </cell>
          <cell r="X269">
            <v>0</v>
          </cell>
          <cell r="Y269">
            <v>0</v>
          </cell>
          <cell r="Z269">
            <v>0</v>
          </cell>
          <cell r="AA269">
            <v>0</v>
          </cell>
        </row>
        <row r="270">
          <cell r="H270">
            <v>0.16</v>
          </cell>
          <cell r="I270">
            <v>0</v>
          </cell>
          <cell r="J270">
            <v>0</v>
          </cell>
          <cell r="K270">
            <v>0</v>
          </cell>
          <cell r="L270">
            <v>0.4</v>
          </cell>
          <cell r="M270">
            <v>0.15</v>
          </cell>
          <cell r="N270">
            <v>1</v>
          </cell>
          <cell r="O270">
            <v>0</v>
          </cell>
          <cell r="P270">
            <v>0.22</v>
          </cell>
          <cell r="Q270">
            <v>0</v>
          </cell>
          <cell r="R270">
            <v>0</v>
          </cell>
          <cell r="S270">
            <v>0</v>
          </cell>
          <cell r="T270">
            <v>0</v>
          </cell>
          <cell r="U270">
            <v>0</v>
          </cell>
          <cell r="V270">
            <v>0</v>
          </cell>
          <cell r="W270">
            <v>0</v>
          </cell>
          <cell r="X270">
            <v>0</v>
          </cell>
          <cell r="Y270">
            <v>0</v>
          </cell>
          <cell r="Z270">
            <v>0</v>
          </cell>
          <cell r="AA270">
            <v>0</v>
          </cell>
        </row>
        <row r="271">
          <cell r="H271">
            <v>0.05</v>
          </cell>
          <cell r="I271">
            <v>0</v>
          </cell>
          <cell r="J271">
            <v>0</v>
          </cell>
          <cell r="K271">
            <v>0</v>
          </cell>
          <cell r="L271">
            <v>0.4</v>
          </cell>
          <cell r="M271">
            <v>0.17</v>
          </cell>
          <cell r="N271">
            <v>0</v>
          </cell>
          <cell r="O271">
            <v>1</v>
          </cell>
          <cell r="P271">
            <v>-0.03</v>
          </cell>
          <cell r="Q271">
            <v>0</v>
          </cell>
          <cell r="R271">
            <v>0</v>
          </cell>
          <cell r="S271">
            <v>0</v>
          </cell>
          <cell r="T271">
            <v>0</v>
          </cell>
          <cell r="U271">
            <v>0</v>
          </cell>
          <cell r="V271">
            <v>0</v>
          </cell>
          <cell r="W271">
            <v>0</v>
          </cell>
          <cell r="X271">
            <v>0</v>
          </cell>
          <cell r="Y271">
            <v>0</v>
          </cell>
          <cell r="Z271">
            <v>0</v>
          </cell>
          <cell r="AA271">
            <v>0</v>
          </cell>
        </row>
        <row r="272">
          <cell r="H272">
            <v>0.34</v>
          </cell>
          <cell r="I272">
            <v>0.8</v>
          </cell>
          <cell r="J272">
            <v>0.4</v>
          </cell>
          <cell r="K272">
            <v>0.6</v>
          </cell>
          <cell r="L272">
            <v>1</v>
          </cell>
          <cell r="M272">
            <v>0.12</v>
          </cell>
          <cell r="N272">
            <v>0.22</v>
          </cell>
          <cell r="O272">
            <v>-0.03</v>
          </cell>
          <cell r="P272">
            <v>1</v>
          </cell>
          <cell r="Q272">
            <v>0.6</v>
          </cell>
          <cell r="R272">
            <v>0</v>
          </cell>
          <cell r="S272">
            <v>0.6</v>
          </cell>
          <cell r="T272">
            <v>0</v>
          </cell>
          <cell r="U272">
            <v>0.6</v>
          </cell>
          <cell r="V272">
            <v>0</v>
          </cell>
          <cell r="W272">
            <v>0</v>
          </cell>
          <cell r="X272">
            <v>0</v>
          </cell>
          <cell r="Y272">
            <v>0.2</v>
          </cell>
          <cell r="Z272">
            <v>0</v>
          </cell>
          <cell r="AA272">
            <v>0.2</v>
          </cell>
        </row>
        <row r="273">
          <cell r="H273">
            <v>0.25</v>
          </cell>
          <cell r="I273">
            <v>0.25</v>
          </cell>
          <cell r="J273">
            <v>0.25</v>
          </cell>
          <cell r="K273">
            <v>0.6</v>
          </cell>
          <cell r="L273">
            <v>0.6</v>
          </cell>
          <cell r="M273">
            <v>0.25</v>
          </cell>
          <cell r="N273">
            <v>0</v>
          </cell>
          <cell r="O273">
            <v>0</v>
          </cell>
          <cell r="P273">
            <v>0.6</v>
          </cell>
          <cell r="Q273">
            <v>1</v>
          </cell>
          <cell r="R273">
            <v>0</v>
          </cell>
          <cell r="S273">
            <v>0</v>
          </cell>
          <cell r="T273">
            <v>0</v>
          </cell>
          <cell r="U273">
            <v>0</v>
          </cell>
          <cell r="V273">
            <v>0</v>
          </cell>
          <cell r="W273">
            <v>0</v>
          </cell>
          <cell r="X273">
            <v>0</v>
          </cell>
          <cell r="Y273">
            <v>0.2</v>
          </cell>
          <cell r="Z273">
            <v>0</v>
          </cell>
          <cell r="AA273">
            <v>0.2</v>
          </cell>
        </row>
        <row r="274">
          <cell r="H274">
            <v>0</v>
          </cell>
          <cell r="I274">
            <v>0</v>
          </cell>
          <cell r="J274">
            <v>0</v>
          </cell>
          <cell r="K274">
            <v>0.2</v>
          </cell>
          <cell r="L274">
            <v>0</v>
          </cell>
          <cell r="M274">
            <v>0</v>
          </cell>
          <cell r="N274">
            <v>0</v>
          </cell>
          <cell r="O274">
            <v>0</v>
          </cell>
          <cell r="P274">
            <v>0</v>
          </cell>
          <cell r="Q274">
            <v>0</v>
          </cell>
          <cell r="R274">
            <v>1</v>
          </cell>
          <cell r="S274">
            <v>0</v>
          </cell>
          <cell r="T274">
            <v>0.4</v>
          </cell>
          <cell r="U274">
            <v>0</v>
          </cell>
          <cell r="V274">
            <v>0</v>
          </cell>
          <cell r="W274">
            <v>0</v>
          </cell>
          <cell r="X274">
            <v>0.2</v>
          </cell>
          <cell r="Y274">
            <v>0</v>
          </cell>
          <cell r="Z274">
            <v>0.4</v>
          </cell>
          <cell r="AA274">
            <v>0</v>
          </cell>
        </row>
        <row r="275">
          <cell r="H275">
            <v>0.6</v>
          </cell>
          <cell r="I275">
            <v>0.6</v>
          </cell>
          <cell r="J275">
            <v>0.2</v>
          </cell>
          <cell r="K275">
            <v>0.8</v>
          </cell>
          <cell r="L275">
            <v>0.8</v>
          </cell>
          <cell r="M275">
            <v>0.2</v>
          </cell>
          <cell r="N275">
            <v>0</v>
          </cell>
          <cell r="O275">
            <v>0</v>
          </cell>
          <cell r="P275">
            <v>0.6</v>
          </cell>
          <cell r="Q275">
            <v>0</v>
          </cell>
          <cell r="R275">
            <v>0</v>
          </cell>
          <cell r="S275">
            <v>1</v>
          </cell>
          <cell r="T275">
            <v>0</v>
          </cell>
          <cell r="U275">
            <v>0.8</v>
          </cell>
          <cell r="V275">
            <v>0</v>
          </cell>
          <cell r="W275">
            <v>0</v>
          </cell>
          <cell r="X275">
            <v>0</v>
          </cell>
          <cell r="Y275">
            <v>0.2</v>
          </cell>
          <cell r="Z275">
            <v>0</v>
          </cell>
          <cell r="AA275">
            <v>0.2</v>
          </cell>
        </row>
        <row r="276">
          <cell r="H276">
            <v>0</v>
          </cell>
          <cell r="I276">
            <v>0</v>
          </cell>
          <cell r="J276">
            <v>0</v>
          </cell>
          <cell r="K276">
            <v>0.2</v>
          </cell>
          <cell r="L276">
            <v>0</v>
          </cell>
          <cell r="M276">
            <v>0</v>
          </cell>
          <cell r="N276">
            <v>0</v>
          </cell>
          <cell r="O276">
            <v>0</v>
          </cell>
          <cell r="P276">
            <v>0</v>
          </cell>
          <cell r="Q276">
            <v>0</v>
          </cell>
          <cell r="R276">
            <v>0.4</v>
          </cell>
          <cell r="S276">
            <v>0</v>
          </cell>
          <cell r="T276">
            <v>1</v>
          </cell>
          <cell r="U276">
            <v>0</v>
          </cell>
          <cell r="V276">
            <v>0</v>
          </cell>
          <cell r="W276">
            <v>0</v>
          </cell>
          <cell r="X276">
            <v>0.2</v>
          </cell>
          <cell r="Y276">
            <v>0</v>
          </cell>
          <cell r="Z276">
            <v>0.4</v>
          </cell>
          <cell r="AA276">
            <v>0</v>
          </cell>
        </row>
        <row r="277">
          <cell r="H277">
            <v>0.6</v>
          </cell>
          <cell r="I277">
            <v>0.6</v>
          </cell>
          <cell r="J277">
            <v>0.2</v>
          </cell>
          <cell r="K277">
            <v>0.8</v>
          </cell>
          <cell r="L277">
            <v>0.8</v>
          </cell>
          <cell r="M277">
            <v>0.2</v>
          </cell>
          <cell r="N277">
            <v>0</v>
          </cell>
          <cell r="O277">
            <v>0</v>
          </cell>
          <cell r="P277">
            <v>0.6</v>
          </cell>
          <cell r="Q277">
            <v>0</v>
          </cell>
          <cell r="R277">
            <v>0</v>
          </cell>
          <cell r="S277">
            <v>0.8</v>
          </cell>
          <cell r="T277">
            <v>0</v>
          </cell>
          <cell r="U277">
            <v>1</v>
          </cell>
          <cell r="V277">
            <v>0</v>
          </cell>
          <cell r="W277">
            <v>0</v>
          </cell>
          <cell r="X277">
            <v>0</v>
          </cell>
          <cell r="Y277">
            <v>0.2</v>
          </cell>
          <cell r="Z277">
            <v>0</v>
          </cell>
          <cell r="AA277">
            <v>0.2</v>
          </cell>
        </row>
        <row r="278">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1</v>
          </cell>
          <cell r="W278">
            <v>0</v>
          </cell>
          <cell r="X278">
            <v>0</v>
          </cell>
          <cell r="Y278">
            <v>0</v>
          </cell>
          <cell r="Z278">
            <v>0.4</v>
          </cell>
          <cell r="AA278">
            <v>0</v>
          </cell>
        </row>
        <row r="279">
          <cell r="H279">
            <v>0.6</v>
          </cell>
          <cell r="I279">
            <v>0.6</v>
          </cell>
          <cell r="J279">
            <v>0.4</v>
          </cell>
          <cell r="K279">
            <v>0.6</v>
          </cell>
          <cell r="L279">
            <v>0.6</v>
          </cell>
          <cell r="M279">
            <v>0</v>
          </cell>
          <cell r="N279">
            <v>0</v>
          </cell>
          <cell r="O279">
            <v>0</v>
          </cell>
          <cell r="P279">
            <v>0</v>
          </cell>
          <cell r="Q279">
            <v>0</v>
          </cell>
          <cell r="R279">
            <v>0</v>
          </cell>
          <cell r="S279">
            <v>0</v>
          </cell>
          <cell r="T279">
            <v>0</v>
          </cell>
          <cell r="U279">
            <v>0</v>
          </cell>
          <cell r="V279">
            <v>0</v>
          </cell>
          <cell r="W279">
            <v>1</v>
          </cell>
          <cell r="X279">
            <v>0</v>
          </cell>
          <cell r="Y279">
            <v>0</v>
          </cell>
          <cell r="Z279">
            <v>0</v>
          </cell>
          <cell r="AA279">
            <v>0.8</v>
          </cell>
        </row>
        <row r="280">
          <cell r="H280">
            <v>0</v>
          </cell>
          <cell r="I280">
            <v>0</v>
          </cell>
          <cell r="J280">
            <v>0</v>
          </cell>
          <cell r="K280">
            <v>0.2</v>
          </cell>
          <cell r="L280">
            <v>0</v>
          </cell>
          <cell r="M280">
            <v>0</v>
          </cell>
          <cell r="N280">
            <v>0</v>
          </cell>
          <cell r="O280">
            <v>0</v>
          </cell>
          <cell r="P280">
            <v>0</v>
          </cell>
          <cell r="Q280">
            <v>0</v>
          </cell>
          <cell r="R280">
            <v>0.2</v>
          </cell>
          <cell r="S280">
            <v>0</v>
          </cell>
          <cell r="T280">
            <v>0.2</v>
          </cell>
          <cell r="U280">
            <v>0</v>
          </cell>
          <cell r="V280">
            <v>0</v>
          </cell>
          <cell r="W280">
            <v>0</v>
          </cell>
          <cell r="X280">
            <v>1</v>
          </cell>
          <cell r="Y280">
            <v>0</v>
          </cell>
          <cell r="Z280">
            <v>0.4</v>
          </cell>
          <cell r="AA280">
            <v>0</v>
          </cell>
        </row>
        <row r="281">
          <cell r="H281">
            <v>0.4</v>
          </cell>
          <cell r="I281">
            <v>0.4</v>
          </cell>
          <cell r="J281">
            <v>0.2</v>
          </cell>
          <cell r="K281">
            <v>0.4</v>
          </cell>
          <cell r="L281">
            <v>0.4</v>
          </cell>
          <cell r="M281">
            <v>0</v>
          </cell>
          <cell r="N281">
            <v>0</v>
          </cell>
          <cell r="O281">
            <v>0</v>
          </cell>
          <cell r="P281">
            <v>0.2</v>
          </cell>
          <cell r="Q281">
            <v>0.2</v>
          </cell>
          <cell r="R281">
            <v>0</v>
          </cell>
          <cell r="S281">
            <v>0.2</v>
          </cell>
          <cell r="T281">
            <v>0</v>
          </cell>
          <cell r="U281">
            <v>0.2</v>
          </cell>
          <cell r="V281">
            <v>0</v>
          </cell>
          <cell r="W281">
            <v>0</v>
          </cell>
          <cell r="X281">
            <v>0</v>
          </cell>
          <cell r="Y281">
            <v>1</v>
          </cell>
          <cell r="Z281">
            <v>0</v>
          </cell>
          <cell r="AA281">
            <v>0.2</v>
          </cell>
        </row>
        <row r="282">
          <cell r="H282">
            <v>0</v>
          </cell>
          <cell r="I282">
            <v>0</v>
          </cell>
          <cell r="J282">
            <v>0</v>
          </cell>
          <cell r="K282">
            <v>0.2</v>
          </cell>
          <cell r="L282">
            <v>0</v>
          </cell>
          <cell r="M282">
            <v>0</v>
          </cell>
          <cell r="N282">
            <v>0</v>
          </cell>
          <cell r="O282">
            <v>0</v>
          </cell>
          <cell r="P282">
            <v>0</v>
          </cell>
          <cell r="Q282">
            <v>0</v>
          </cell>
          <cell r="R282">
            <v>0.4</v>
          </cell>
          <cell r="S282">
            <v>0</v>
          </cell>
          <cell r="T282">
            <v>0.4</v>
          </cell>
          <cell r="U282">
            <v>0</v>
          </cell>
          <cell r="V282">
            <v>0.4</v>
          </cell>
          <cell r="W282">
            <v>0</v>
          </cell>
          <cell r="X282">
            <v>0.4</v>
          </cell>
          <cell r="Y282">
            <v>0</v>
          </cell>
          <cell r="Z282">
            <v>1</v>
          </cell>
          <cell r="AA282">
            <v>0</v>
          </cell>
        </row>
        <row r="283">
          <cell r="H283">
            <v>0.4</v>
          </cell>
          <cell r="I283">
            <v>0.4</v>
          </cell>
          <cell r="J283">
            <v>0.2</v>
          </cell>
          <cell r="K283">
            <v>0.4</v>
          </cell>
          <cell r="L283">
            <v>0.4</v>
          </cell>
          <cell r="M283">
            <v>0</v>
          </cell>
          <cell r="N283">
            <v>0</v>
          </cell>
          <cell r="O283">
            <v>0</v>
          </cell>
          <cell r="P283">
            <v>0.2</v>
          </cell>
          <cell r="Q283">
            <v>0.2</v>
          </cell>
          <cell r="R283">
            <v>0</v>
          </cell>
          <cell r="S283">
            <v>0.2</v>
          </cell>
          <cell r="T283">
            <v>0</v>
          </cell>
          <cell r="U283">
            <v>0.2</v>
          </cell>
          <cell r="V283">
            <v>0</v>
          </cell>
          <cell r="W283">
            <v>0.8</v>
          </cell>
          <cell r="X283">
            <v>0</v>
          </cell>
          <cell r="Y283">
            <v>0.2</v>
          </cell>
          <cell r="Z283">
            <v>0</v>
          </cell>
          <cell r="AA283">
            <v>1</v>
          </cell>
        </row>
        <row r="324">
          <cell r="H324">
            <v>1</v>
          </cell>
          <cell r="I324">
            <v>0.75</v>
          </cell>
          <cell r="J324">
            <v>0.5</v>
          </cell>
          <cell r="K324">
            <v>0.8</v>
          </cell>
          <cell r="L324">
            <v>0.8</v>
          </cell>
          <cell r="M324">
            <v>0.5</v>
          </cell>
          <cell r="N324">
            <v>0</v>
          </cell>
          <cell r="O324">
            <v>0</v>
          </cell>
          <cell r="P324">
            <v>0.8</v>
          </cell>
          <cell r="Q324">
            <v>0.25</v>
          </cell>
          <cell r="R324">
            <v>0</v>
          </cell>
          <cell r="S324">
            <v>0.6</v>
          </cell>
          <cell r="T324">
            <v>0</v>
          </cell>
          <cell r="U324">
            <v>0.6</v>
          </cell>
          <cell r="V324">
            <v>0</v>
          </cell>
          <cell r="W324">
            <v>0.6</v>
          </cell>
          <cell r="X324">
            <v>0</v>
          </cell>
          <cell r="Y324">
            <v>0.4</v>
          </cell>
          <cell r="Z324">
            <v>0</v>
          </cell>
          <cell r="AA324">
            <v>0.4</v>
          </cell>
        </row>
        <row r="325">
          <cell r="H325">
            <v>0.75</v>
          </cell>
          <cell r="I325">
            <v>1</v>
          </cell>
          <cell r="J325">
            <v>0.5</v>
          </cell>
          <cell r="K325">
            <v>0.8</v>
          </cell>
          <cell r="L325">
            <v>0.8</v>
          </cell>
          <cell r="M325">
            <v>0.5</v>
          </cell>
          <cell r="N325">
            <v>0</v>
          </cell>
          <cell r="O325">
            <v>0</v>
          </cell>
          <cell r="P325">
            <v>0.8</v>
          </cell>
          <cell r="Q325">
            <v>0.25</v>
          </cell>
          <cell r="R325">
            <v>0</v>
          </cell>
          <cell r="S325">
            <v>0.6</v>
          </cell>
          <cell r="T325">
            <v>0</v>
          </cell>
          <cell r="U325">
            <v>0.6</v>
          </cell>
          <cell r="V325">
            <v>0</v>
          </cell>
          <cell r="W325">
            <v>0.6</v>
          </cell>
          <cell r="X325">
            <v>0</v>
          </cell>
          <cell r="Y325">
            <v>0.4</v>
          </cell>
          <cell r="Z325">
            <v>0</v>
          </cell>
          <cell r="AA325">
            <v>0.4</v>
          </cell>
        </row>
        <row r="326">
          <cell r="H326">
            <v>0.5</v>
          </cell>
          <cell r="I326">
            <v>0.5</v>
          </cell>
          <cell r="J326">
            <v>1</v>
          </cell>
          <cell r="K326">
            <v>0.4</v>
          </cell>
          <cell r="L326">
            <v>0.6</v>
          </cell>
          <cell r="M326">
            <v>0.4</v>
          </cell>
          <cell r="N326">
            <v>0</v>
          </cell>
          <cell r="O326">
            <v>0</v>
          </cell>
          <cell r="P326">
            <v>0.4</v>
          </cell>
          <cell r="Q326">
            <v>0.25</v>
          </cell>
          <cell r="R326">
            <v>0</v>
          </cell>
          <cell r="S326">
            <v>0.2</v>
          </cell>
          <cell r="T326">
            <v>0</v>
          </cell>
          <cell r="U326">
            <v>0.2</v>
          </cell>
          <cell r="V326">
            <v>0</v>
          </cell>
          <cell r="W326">
            <v>0.4</v>
          </cell>
          <cell r="X326">
            <v>0</v>
          </cell>
          <cell r="Y326">
            <v>0.2</v>
          </cell>
          <cell r="Z326">
            <v>0</v>
          </cell>
          <cell r="AA326">
            <v>0.2</v>
          </cell>
        </row>
        <row r="327">
          <cell r="H327">
            <v>0.8</v>
          </cell>
          <cell r="I327">
            <v>0.8</v>
          </cell>
          <cell r="J327">
            <v>0.4</v>
          </cell>
          <cell r="K327">
            <v>1</v>
          </cell>
          <cell r="L327">
            <v>0.6</v>
          </cell>
          <cell r="M327">
            <v>0.6</v>
          </cell>
          <cell r="N327">
            <v>0</v>
          </cell>
          <cell r="O327">
            <v>0</v>
          </cell>
          <cell r="P327">
            <v>0.6</v>
          </cell>
          <cell r="Q327">
            <v>0.6</v>
          </cell>
          <cell r="R327">
            <v>0.2</v>
          </cell>
          <cell r="S327">
            <v>0.8</v>
          </cell>
          <cell r="T327">
            <v>0.2</v>
          </cell>
          <cell r="U327">
            <v>0.8</v>
          </cell>
          <cell r="V327">
            <v>0</v>
          </cell>
          <cell r="W327">
            <v>0.6</v>
          </cell>
          <cell r="X327">
            <v>0.2</v>
          </cell>
          <cell r="Y327">
            <v>0.4</v>
          </cell>
          <cell r="Z327">
            <v>0.2</v>
          </cell>
          <cell r="AA327">
            <v>0.4</v>
          </cell>
        </row>
        <row r="328">
          <cell r="H328">
            <v>0.8</v>
          </cell>
          <cell r="I328">
            <v>0.8</v>
          </cell>
          <cell r="J328">
            <v>0.6</v>
          </cell>
          <cell r="K328">
            <v>0.6</v>
          </cell>
          <cell r="L328">
            <v>1</v>
          </cell>
          <cell r="M328">
            <v>0.8</v>
          </cell>
          <cell r="N328">
            <v>0.4</v>
          </cell>
          <cell r="O328">
            <v>0.4</v>
          </cell>
          <cell r="P328">
            <v>1</v>
          </cell>
          <cell r="Q328">
            <v>0.6</v>
          </cell>
          <cell r="R328">
            <v>0</v>
          </cell>
          <cell r="S328">
            <v>0.8</v>
          </cell>
          <cell r="T328">
            <v>0</v>
          </cell>
          <cell r="U328">
            <v>0.8</v>
          </cell>
          <cell r="V328">
            <v>0</v>
          </cell>
          <cell r="W328">
            <v>0.6</v>
          </cell>
          <cell r="X328">
            <v>0</v>
          </cell>
          <cell r="Y328">
            <v>0.4</v>
          </cell>
          <cell r="Z328">
            <v>0</v>
          </cell>
          <cell r="AA328">
            <v>0.4</v>
          </cell>
        </row>
        <row r="329">
          <cell r="H329">
            <v>0.5</v>
          </cell>
          <cell r="I329">
            <v>0.5</v>
          </cell>
          <cell r="J329">
            <v>0.4</v>
          </cell>
          <cell r="K329">
            <v>0.6</v>
          </cell>
          <cell r="L329">
            <v>0.8</v>
          </cell>
          <cell r="M329">
            <v>1</v>
          </cell>
          <cell r="N329">
            <v>0</v>
          </cell>
          <cell r="O329">
            <v>0</v>
          </cell>
          <cell r="P329">
            <v>0.6</v>
          </cell>
          <cell r="Q329">
            <v>0.25</v>
          </cell>
          <cell r="R329">
            <v>0</v>
          </cell>
          <cell r="S329">
            <v>0.2</v>
          </cell>
          <cell r="T329">
            <v>0</v>
          </cell>
          <cell r="U329">
            <v>0.2</v>
          </cell>
          <cell r="V329">
            <v>0</v>
          </cell>
          <cell r="W329">
            <v>0</v>
          </cell>
          <cell r="X329">
            <v>0</v>
          </cell>
          <cell r="Y329">
            <v>0</v>
          </cell>
          <cell r="Z329">
            <v>0</v>
          </cell>
          <cell r="AA329">
            <v>0</v>
          </cell>
        </row>
        <row r="330">
          <cell r="H330">
            <v>0</v>
          </cell>
          <cell r="I330">
            <v>0</v>
          </cell>
          <cell r="J330">
            <v>0</v>
          </cell>
          <cell r="K330">
            <v>0</v>
          </cell>
          <cell r="L330">
            <v>0.4</v>
          </cell>
          <cell r="M330">
            <v>0</v>
          </cell>
          <cell r="N330">
            <v>1</v>
          </cell>
          <cell r="O330">
            <v>0</v>
          </cell>
          <cell r="P330">
            <v>0.6</v>
          </cell>
          <cell r="Q330">
            <v>0</v>
          </cell>
          <cell r="R330">
            <v>0</v>
          </cell>
          <cell r="S330">
            <v>0</v>
          </cell>
          <cell r="T330">
            <v>0</v>
          </cell>
          <cell r="U330">
            <v>0</v>
          </cell>
          <cell r="V330">
            <v>0</v>
          </cell>
          <cell r="W330">
            <v>0</v>
          </cell>
          <cell r="X330">
            <v>0</v>
          </cell>
          <cell r="Y330">
            <v>0</v>
          </cell>
          <cell r="Z330">
            <v>0</v>
          </cell>
          <cell r="AA330">
            <v>0</v>
          </cell>
        </row>
        <row r="331">
          <cell r="H331">
            <v>0</v>
          </cell>
          <cell r="I331">
            <v>0</v>
          </cell>
          <cell r="J331">
            <v>0</v>
          </cell>
          <cell r="K331">
            <v>0</v>
          </cell>
          <cell r="L331">
            <v>0.4</v>
          </cell>
          <cell r="M331">
            <v>0</v>
          </cell>
          <cell r="N331">
            <v>0</v>
          </cell>
          <cell r="O331">
            <v>1</v>
          </cell>
          <cell r="P331">
            <v>0.6</v>
          </cell>
          <cell r="Q331">
            <v>0</v>
          </cell>
          <cell r="R331">
            <v>0</v>
          </cell>
          <cell r="S331">
            <v>0</v>
          </cell>
          <cell r="T331">
            <v>0</v>
          </cell>
          <cell r="U331">
            <v>0</v>
          </cell>
          <cell r="V331">
            <v>0</v>
          </cell>
          <cell r="W331">
            <v>0</v>
          </cell>
          <cell r="X331">
            <v>0</v>
          </cell>
          <cell r="Y331">
            <v>0</v>
          </cell>
          <cell r="Z331">
            <v>0</v>
          </cell>
          <cell r="AA331">
            <v>0</v>
          </cell>
        </row>
        <row r="332">
          <cell r="H332">
            <v>0.8</v>
          </cell>
          <cell r="I332">
            <v>0.8</v>
          </cell>
          <cell r="J332">
            <v>0.4</v>
          </cell>
          <cell r="K332">
            <v>0.6</v>
          </cell>
          <cell r="L332">
            <v>1</v>
          </cell>
          <cell r="M332">
            <v>0.6</v>
          </cell>
          <cell r="N332">
            <v>0.6</v>
          </cell>
          <cell r="O332">
            <v>0.6</v>
          </cell>
          <cell r="P332">
            <v>1</v>
          </cell>
          <cell r="Q332">
            <v>0.6</v>
          </cell>
          <cell r="R332">
            <v>0</v>
          </cell>
          <cell r="S332">
            <v>0.6</v>
          </cell>
          <cell r="T332">
            <v>0</v>
          </cell>
          <cell r="U332">
            <v>0.6</v>
          </cell>
          <cell r="V332">
            <v>0</v>
          </cell>
          <cell r="W332">
            <v>0</v>
          </cell>
          <cell r="X332">
            <v>0</v>
          </cell>
          <cell r="Y332">
            <v>0.2</v>
          </cell>
          <cell r="Z332">
            <v>0</v>
          </cell>
          <cell r="AA332">
            <v>0.2</v>
          </cell>
        </row>
        <row r="333">
          <cell r="H333">
            <v>0.25</v>
          </cell>
          <cell r="I333">
            <v>0.25</v>
          </cell>
          <cell r="J333">
            <v>0.25</v>
          </cell>
          <cell r="K333">
            <v>0.6</v>
          </cell>
          <cell r="L333">
            <v>0.6</v>
          </cell>
          <cell r="M333">
            <v>0.25</v>
          </cell>
          <cell r="N333">
            <v>0</v>
          </cell>
          <cell r="O333">
            <v>0</v>
          </cell>
          <cell r="P333">
            <v>0.6</v>
          </cell>
          <cell r="Q333">
            <v>1</v>
          </cell>
          <cell r="R333">
            <v>0</v>
          </cell>
          <cell r="S333">
            <v>0</v>
          </cell>
          <cell r="T333">
            <v>0</v>
          </cell>
          <cell r="U333">
            <v>0</v>
          </cell>
          <cell r="V333">
            <v>0</v>
          </cell>
          <cell r="W333">
            <v>0</v>
          </cell>
          <cell r="X333">
            <v>0</v>
          </cell>
          <cell r="Y333">
            <v>0.2</v>
          </cell>
          <cell r="Z333">
            <v>0</v>
          </cell>
          <cell r="AA333">
            <v>0.2</v>
          </cell>
        </row>
        <row r="334">
          <cell r="H334">
            <v>0</v>
          </cell>
          <cell r="I334">
            <v>0</v>
          </cell>
          <cell r="J334">
            <v>0</v>
          </cell>
          <cell r="K334">
            <v>0.2</v>
          </cell>
          <cell r="L334">
            <v>0</v>
          </cell>
          <cell r="M334">
            <v>0</v>
          </cell>
          <cell r="N334">
            <v>0</v>
          </cell>
          <cell r="O334">
            <v>0</v>
          </cell>
          <cell r="P334">
            <v>0</v>
          </cell>
          <cell r="Q334">
            <v>0</v>
          </cell>
          <cell r="R334">
            <v>1</v>
          </cell>
          <cell r="S334">
            <v>0</v>
          </cell>
          <cell r="T334">
            <v>0.4</v>
          </cell>
          <cell r="U334">
            <v>0</v>
          </cell>
          <cell r="V334">
            <v>0</v>
          </cell>
          <cell r="W334">
            <v>0</v>
          </cell>
          <cell r="X334">
            <v>0.2</v>
          </cell>
          <cell r="Y334">
            <v>0</v>
          </cell>
          <cell r="Z334">
            <v>0.4</v>
          </cell>
          <cell r="AA334">
            <v>0</v>
          </cell>
        </row>
        <row r="335">
          <cell r="H335">
            <v>0.6</v>
          </cell>
          <cell r="I335">
            <v>0.6</v>
          </cell>
          <cell r="J335">
            <v>0.2</v>
          </cell>
          <cell r="K335">
            <v>0.8</v>
          </cell>
          <cell r="L335">
            <v>0.8</v>
          </cell>
          <cell r="M335">
            <v>0.2</v>
          </cell>
          <cell r="N335">
            <v>0</v>
          </cell>
          <cell r="O335">
            <v>0</v>
          </cell>
          <cell r="P335">
            <v>0.6</v>
          </cell>
          <cell r="Q335">
            <v>0</v>
          </cell>
          <cell r="R335">
            <v>0</v>
          </cell>
          <cell r="S335">
            <v>1</v>
          </cell>
          <cell r="T335">
            <v>0</v>
          </cell>
          <cell r="U335">
            <v>0.8</v>
          </cell>
          <cell r="V335">
            <v>0</v>
          </cell>
          <cell r="W335">
            <v>0</v>
          </cell>
          <cell r="X335">
            <v>0</v>
          </cell>
          <cell r="Y335">
            <v>0.2</v>
          </cell>
          <cell r="Z335">
            <v>0</v>
          </cell>
          <cell r="AA335">
            <v>0.2</v>
          </cell>
        </row>
        <row r="336">
          <cell r="H336">
            <v>0</v>
          </cell>
          <cell r="I336">
            <v>0</v>
          </cell>
          <cell r="J336">
            <v>0</v>
          </cell>
          <cell r="K336">
            <v>0.2</v>
          </cell>
          <cell r="L336">
            <v>0</v>
          </cell>
          <cell r="M336">
            <v>0</v>
          </cell>
          <cell r="N336">
            <v>0</v>
          </cell>
          <cell r="O336">
            <v>0</v>
          </cell>
          <cell r="P336">
            <v>0</v>
          </cell>
          <cell r="Q336">
            <v>0</v>
          </cell>
          <cell r="R336">
            <v>0.4</v>
          </cell>
          <cell r="S336">
            <v>0</v>
          </cell>
          <cell r="T336">
            <v>1</v>
          </cell>
          <cell r="U336">
            <v>0</v>
          </cell>
          <cell r="V336">
            <v>0</v>
          </cell>
          <cell r="W336">
            <v>0</v>
          </cell>
          <cell r="X336">
            <v>0.2</v>
          </cell>
          <cell r="Y336">
            <v>0</v>
          </cell>
          <cell r="Z336">
            <v>0.4</v>
          </cell>
          <cell r="AA336">
            <v>0</v>
          </cell>
        </row>
        <row r="337">
          <cell r="H337">
            <v>0.6</v>
          </cell>
          <cell r="I337">
            <v>0.6</v>
          </cell>
          <cell r="J337">
            <v>0.2</v>
          </cell>
          <cell r="K337">
            <v>0.8</v>
          </cell>
          <cell r="L337">
            <v>0.8</v>
          </cell>
          <cell r="M337">
            <v>0.2</v>
          </cell>
          <cell r="N337">
            <v>0</v>
          </cell>
          <cell r="O337">
            <v>0</v>
          </cell>
          <cell r="P337">
            <v>0.6</v>
          </cell>
          <cell r="Q337">
            <v>0</v>
          </cell>
          <cell r="R337">
            <v>0</v>
          </cell>
          <cell r="S337">
            <v>0.8</v>
          </cell>
          <cell r="T337">
            <v>0</v>
          </cell>
          <cell r="U337">
            <v>1</v>
          </cell>
          <cell r="V337">
            <v>0</v>
          </cell>
          <cell r="W337">
            <v>0</v>
          </cell>
          <cell r="X337">
            <v>0</v>
          </cell>
          <cell r="Y337">
            <v>0.2</v>
          </cell>
          <cell r="Z337">
            <v>0</v>
          </cell>
          <cell r="AA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1</v>
          </cell>
          <cell r="W338">
            <v>0</v>
          </cell>
          <cell r="X338">
            <v>0</v>
          </cell>
          <cell r="Y338">
            <v>0</v>
          </cell>
          <cell r="Z338">
            <v>0.4</v>
          </cell>
          <cell r="AA338">
            <v>0</v>
          </cell>
        </row>
        <row r="339">
          <cell r="H339">
            <v>0.6</v>
          </cell>
          <cell r="I339">
            <v>0.6</v>
          </cell>
          <cell r="J339">
            <v>0.4</v>
          </cell>
          <cell r="K339">
            <v>0.6</v>
          </cell>
          <cell r="L339">
            <v>0.6</v>
          </cell>
          <cell r="M339">
            <v>0</v>
          </cell>
          <cell r="N339">
            <v>0</v>
          </cell>
          <cell r="O339">
            <v>0</v>
          </cell>
          <cell r="P339">
            <v>0</v>
          </cell>
          <cell r="Q339">
            <v>0</v>
          </cell>
          <cell r="R339">
            <v>0</v>
          </cell>
          <cell r="S339">
            <v>0</v>
          </cell>
          <cell r="T339">
            <v>0</v>
          </cell>
          <cell r="U339">
            <v>0</v>
          </cell>
          <cell r="V339">
            <v>0</v>
          </cell>
          <cell r="W339">
            <v>1</v>
          </cell>
          <cell r="X339">
            <v>0</v>
          </cell>
          <cell r="Y339">
            <v>0</v>
          </cell>
          <cell r="Z339">
            <v>0</v>
          </cell>
          <cell r="AA339">
            <v>0.8</v>
          </cell>
        </row>
        <row r="340">
          <cell r="H340">
            <v>0</v>
          </cell>
          <cell r="I340">
            <v>0</v>
          </cell>
          <cell r="J340">
            <v>0</v>
          </cell>
          <cell r="K340">
            <v>0.2</v>
          </cell>
          <cell r="L340">
            <v>0</v>
          </cell>
          <cell r="M340">
            <v>0</v>
          </cell>
          <cell r="N340">
            <v>0</v>
          </cell>
          <cell r="O340">
            <v>0</v>
          </cell>
          <cell r="P340">
            <v>0</v>
          </cell>
          <cell r="Q340">
            <v>0</v>
          </cell>
          <cell r="R340">
            <v>0.2</v>
          </cell>
          <cell r="S340">
            <v>0</v>
          </cell>
          <cell r="T340">
            <v>0.2</v>
          </cell>
          <cell r="U340">
            <v>0</v>
          </cell>
          <cell r="V340">
            <v>0</v>
          </cell>
          <cell r="W340">
            <v>0</v>
          </cell>
          <cell r="X340">
            <v>1</v>
          </cell>
          <cell r="Y340">
            <v>0</v>
          </cell>
          <cell r="Z340">
            <v>0.4</v>
          </cell>
          <cell r="AA340">
            <v>0</v>
          </cell>
        </row>
        <row r="341">
          <cell r="H341">
            <v>0.4</v>
          </cell>
          <cell r="I341">
            <v>0.4</v>
          </cell>
          <cell r="J341">
            <v>0.2</v>
          </cell>
          <cell r="K341">
            <v>0.4</v>
          </cell>
          <cell r="L341">
            <v>0.4</v>
          </cell>
          <cell r="M341">
            <v>0</v>
          </cell>
          <cell r="N341">
            <v>0</v>
          </cell>
          <cell r="O341">
            <v>0</v>
          </cell>
          <cell r="P341">
            <v>0.2</v>
          </cell>
          <cell r="Q341">
            <v>0.2</v>
          </cell>
          <cell r="R341">
            <v>0</v>
          </cell>
          <cell r="S341">
            <v>0.2</v>
          </cell>
          <cell r="T341">
            <v>0</v>
          </cell>
          <cell r="U341">
            <v>0.2</v>
          </cell>
          <cell r="V341">
            <v>0</v>
          </cell>
          <cell r="W341">
            <v>0</v>
          </cell>
          <cell r="X341">
            <v>0</v>
          </cell>
          <cell r="Y341">
            <v>1</v>
          </cell>
          <cell r="Z341">
            <v>0</v>
          </cell>
          <cell r="AA341">
            <v>0.2</v>
          </cell>
        </row>
        <row r="342">
          <cell r="H342">
            <v>0</v>
          </cell>
          <cell r="I342">
            <v>0</v>
          </cell>
          <cell r="J342">
            <v>0</v>
          </cell>
          <cell r="K342">
            <v>0.2</v>
          </cell>
          <cell r="L342">
            <v>0</v>
          </cell>
          <cell r="M342">
            <v>0</v>
          </cell>
          <cell r="N342">
            <v>0</v>
          </cell>
          <cell r="O342">
            <v>0</v>
          </cell>
          <cell r="P342">
            <v>0</v>
          </cell>
          <cell r="Q342">
            <v>0</v>
          </cell>
          <cell r="R342">
            <v>0.4</v>
          </cell>
          <cell r="S342">
            <v>0</v>
          </cell>
          <cell r="T342">
            <v>0.4</v>
          </cell>
          <cell r="U342">
            <v>0</v>
          </cell>
          <cell r="V342">
            <v>0.4</v>
          </cell>
          <cell r="W342">
            <v>0</v>
          </cell>
          <cell r="X342">
            <v>0.4</v>
          </cell>
          <cell r="Y342">
            <v>0</v>
          </cell>
          <cell r="Z342">
            <v>1</v>
          </cell>
          <cell r="AA342">
            <v>0</v>
          </cell>
        </row>
        <row r="343">
          <cell r="H343">
            <v>0.4</v>
          </cell>
          <cell r="I343">
            <v>0.4</v>
          </cell>
          <cell r="J343">
            <v>0.2</v>
          </cell>
          <cell r="K343">
            <v>0.4</v>
          </cell>
          <cell r="L343">
            <v>0.4</v>
          </cell>
          <cell r="M343">
            <v>0</v>
          </cell>
          <cell r="N343">
            <v>0</v>
          </cell>
          <cell r="O343">
            <v>0</v>
          </cell>
          <cell r="P343">
            <v>0.2</v>
          </cell>
          <cell r="Q343">
            <v>0.2</v>
          </cell>
          <cell r="R343">
            <v>0</v>
          </cell>
          <cell r="S343">
            <v>0.2</v>
          </cell>
          <cell r="T343">
            <v>0</v>
          </cell>
          <cell r="U343">
            <v>0.2</v>
          </cell>
          <cell r="V343">
            <v>0</v>
          </cell>
          <cell r="W343">
            <v>0.8</v>
          </cell>
          <cell r="X343">
            <v>0</v>
          </cell>
          <cell r="Y343">
            <v>0.2</v>
          </cell>
          <cell r="Z343">
            <v>0</v>
          </cell>
          <cell r="AA343">
            <v>1</v>
          </cell>
        </row>
        <row r="344">
          <cell r="H344">
            <v>1</v>
          </cell>
          <cell r="I344">
            <v>0.75</v>
          </cell>
          <cell r="J344">
            <v>0.5</v>
          </cell>
          <cell r="K344">
            <v>0.8</v>
          </cell>
          <cell r="L344">
            <v>0.8</v>
          </cell>
          <cell r="M344">
            <v>0.5</v>
          </cell>
          <cell r="N344">
            <v>0</v>
          </cell>
          <cell r="O344">
            <v>0</v>
          </cell>
          <cell r="P344">
            <v>0.8</v>
          </cell>
          <cell r="Q344">
            <v>0.25</v>
          </cell>
          <cell r="R344">
            <v>0</v>
          </cell>
          <cell r="S344">
            <v>0.6</v>
          </cell>
          <cell r="T344">
            <v>0</v>
          </cell>
          <cell r="U344">
            <v>0.6</v>
          </cell>
          <cell r="V344">
            <v>0</v>
          </cell>
          <cell r="W344">
            <v>0.6</v>
          </cell>
          <cell r="X344">
            <v>0</v>
          </cell>
          <cell r="Y344">
            <v>0.4</v>
          </cell>
          <cell r="Z344">
            <v>0</v>
          </cell>
          <cell r="AA344">
            <v>0.4</v>
          </cell>
        </row>
        <row r="345">
          <cell r="H345">
            <v>0.75</v>
          </cell>
          <cell r="I345">
            <v>1</v>
          </cell>
          <cell r="J345">
            <v>0.5</v>
          </cell>
          <cell r="K345">
            <v>0.8</v>
          </cell>
          <cell r="L345">
            <v>0.8</v>
          </cell>
          <cell r="M345">
            <v>0.5</v>
          </cell>
          <cell r="N345">
            <v>0</v>
          </cell>
          <cell r="O345">
            <v>0</v>
          </cell>
          <cell r="P345">
            <v>0.8</v>
          </cell>
          <cell r="Q345">
            <v>0.25</v>
          </cell>
          <cell r="R345">
            <v>0</v>
          </cell>
          <cell r="S345">
            <v>0.6</v>
          </cell>
          <cell r="T345">
            <v>0</v>
          </cell>
          <cell r="U345">
            <v>0.6</v>
          </cell>
          <cell r="V345">
            <v>0</v>
          </cell>
          <cell r="W345">
            <v>0.6</v>
          </cell>
          <cell r="X345">
            <v>0</v>
          </cell>
          <cell r="Y345">
            <v>0.4</v>
          </cell>
          <cell r="Z345">
            <v>0</v>
          </cell>
          <cell r="AA345">
            <v>0.4</v>
          </cell>
        </row>
        <row r="346">
          <cell r="H346">
            <v>0.5</v>
          </cell>
          <cell r="I346">
            <v>0.5</v>
          </cell>
          <cell r="J346">
            <v>1</v>
          </cell>
          <cell r="K346">
            <v>0.4</v>
          </cell>
          <cell r="L346">
            <v>0.6</v>
          </cell>
          <cell r="M346">
            <v>0.4</v>
          </cell>
          <cell r="N346">
            <v>0</v>
          </cell>
          <cell r="O346">
            <v>0</v>
          </cell>
          <cell r="P346">
            <v>0.4</v>
          </cell>
          <cell r="Q346">
            <v>0.25</v>
          </cell>
          <cell r="R346">
            <v>0</v>
          </cell>
          <cell r="S346">
            <v>0.2</v>
          </cell>
          <cell r="T346">
            <v>0</v>
          </cell>
          <cell r="U346">
            <v>0.2</v>
          </cell>
          <cell r="V346">
            <v>0</v>
          </cell>
          <cell r="W346">
            <v>0.4</v>
          </cell>
          <cell r="X346">
            <v>0</v>
          </cell>
          <cell r="Y346">
            <v>0.2</v>
          </cell>
          <cell r="Z346">
            <v>0</v>
          </cell>
          <cell r="AA346">
            <v>0.2</v>
          </cell>
        </row>
        <row r="347">
          <cell r="H347">
            <v>0.8</v>
          </cell>
          <cell r="I347">
            <v>0.8</v>
          </cell>
          <cell r="J347">
            <v>0.4</v>
          </cell>
          <cell r="K347">
            <v>1</v>
          </cell>
          <cell r="L347">
            <v>0.6</v>
          </cell>
          <cell r="M347">
            <v>0.6</v>
          </cell>
          <cell r="N347">
            <v>0</v>
          </cell>
          <cell r="O347">
            <v>0</v>
          </cell>
          <cell r="P347">
            <v>0.6</v>
          </cell>
          <cell r="Q347">
            <v>0.6</v>
          </cell>
          <cell r="R347">
            <v>0.2</v>
          </cell>
          <cell r="S347">
            <v>0.8</v>
          </cell>
          <cell r="T347">
            <v>0.2</v>
          </cell>
          <cell r="U347">
            <v>0.8</v>
          </cell>
          <cell r="V347">
            <v>0</v>
          </cell>
          <cell r="W347">
            <v>0.6</v>
          </cell>
          <cell r="X347">
            <v>0.2</v>
          </cell>
          <cell r="Y347">
            <v>0.4</v>
          </cell>
          <cell r="Z347">
            <v>0.2</v>
          </cell>
          <cell r="AA347">
            <v>0.4</v>
          </cell>
        </row>
        <row r="348">
          <cell r="H348">
            <v>0.8</v>
          </cell>
          <cell r="I348">
            <v>0.8</v>
          </cell>
          <cell r="J348">
            <v>0.6</v>
          </cell>
          <cell r="K348">
            <v>0.6</v>
          </cell>
          <cell r="L348">
            <v>1</v>
          </cell>
          <cell r="M348">
            <v>0.8</v>
          </cell>
          <cell r="N348">
            <v>0.4</v>
          </cell>
          <cell r="O348">
            <v>0.4</v>
          </cell>
          <cell r="P348">
            <v>1</v>
          </cell>
          <cell r="Q348">
            <v>0.6</v>
          </cell>
          <cell r="R348">
            <v>0</v>
          </cell>
          <cell r="S348">
            <v>0.8</v>
          </cell>
          <cell r="T348">
            <v>0</v>
          </cell>
          <cell r="U348">
            <v>0.8</v>
          </cell>
          <cell r="V348">
            <v>0</v>
          </cell>
          <cell r="W348">
            <v>0.6</v>
          </cell>
          <cell r="X348">
            <v>0</v>
          </cell>
          <cell r="Y348">
            <v>0.4</v>
          </cell>
          <cell r="Z348">
            <v>0</v>
          </cell>
          <cell r="AA348">
            <v>0.4</v>
          </cell>
        </row>
        <row r="349">
          <cell r="H349">
            <v>0.5</v>
          </cell>
          <cell r="I349">
            <v>0.5</v>
          </cell>
          <cell r="J349">
            <v>0.4</v>
          </cell>
          <cell r="K349">
            <v>0.6</v>
          </cell>
          <cell r="L349">
            <v>0.8</v>
          </cell>
          <cell r="M349">
            <v>1</v>
          </cell>
          <cell r="N349">
            <v>0</v>
          </cell>
          <cell r="O349">
            <v>0</v>
          </cell>
          <cell r="P349">
            <v>0.6</v>
          </cell>
          <cell r="Q349">
            <v>0.25</v>
          </cell>
          <cell r="R349">
            <v>0</v>
          </cell>
          <cell r="S349">
            <v>0.2</v>
          </cell>
          <cell r="T349">
            <v>0</v>
          </cell>
          <cell r="U349">
            <v>0.2</v>
          </cell>
          <cell r="V349">
            <v>0</v>
          </cell>
          <cell r="W349">
            <v>0</v>
          </cell>
          <cell r="X349">
            <v>0</v>
          </cell>
          <cell r="Y349">
            <v>0</v>
          </cell>
          <cell r="Z349">
            <v>0</v>
          </cell>
          <cell r="AA349">
            <v>0</v>
          </cell>
        </row>
        <row r="350">
          <cell r="H350">
            <v>0</v>
          </cell>
          <cell r="I350">
            <v>0</v>
          </cell>
          <cell r="J350">
            <v>0</v>
          </cell>
          <cell r="K350">
            <v>0</v>
          </cell>
          <cell r="L350">
            <v>0.4</v>
          </cell>
          <cell r="M350">
            <v>0</v>
          </cell>
          <cell r="N350">
            <v>1</v>
          </cell>
          <cell r="O350">
            <v>0</v>
          </cell>
          <cell r="P350">
            <v>0.6</v>
          </cell>
          <cell r="Q350">
            <v>0</v>
          </cell>
          <cell r="R350">
            <v>0</v>
          </cell>
          <cell r="S350">
            <v>0</v>
          </cell>
          <cell r="T350">
            <v>0</v>
          </cell>
          <cell r="U350">
            <v>0</v>
          </cell>
          <cell r="V350">
            <v>0</v>
          </cell>
          <cell r="W350">
            <v>0</v>
          </cell>
          <cell r="X350">
            <v>0</v>
          </cell>
          <cell r="Y350">
            <v>0</v>
          </cell>
          <cell r="Z350">
            <v>0</v>
          </cell>
          <cell r="AA350">
            <v>0</v>
          </cell>
        </row>
        <row r="351">
          <cell r="H351">
            <v>0</v>
          </cell>
          <cell r="I351">
            <v>0</v>
          </cell>
          <cell r="J351">
            <v>0</v>
          </cell>
          <cell r="K351">
            <v>0</v>
          </cell>
          <cell r="L351">
            <v>0.4</v>
          </cell>
          <cell r="M351">
            <v>0</v>
          </cell>
          <cell r="N351">
            <v>0</v>
          </cell>
          <cell r="O351">
            <v>1</v>
          </cell>
          <cell r="P351">
            <v>0.6</v>
          </cell>
          <cell r="Q351">
            <v>0</v>
          </cell>
          <cell r="R351">
            <v>0</v>
          </cell>
          <cell r="S351">
            <v>0</v>
          </cell>
          <cell r="T351">
            <v>0</v>
          </cell>
          <cell r="U351">
            <v>0</v>
          </cell>
          <cell r="V351">
            <v>0</v>
          </cell>
          <cell r="W351">
            <v>0</v>
          </cell>
          <cell r="X351">
            <v>0</v>
          </cell>
          <cell r="Y351">
            <v>0</v>
          </cell>
          <cell r="Z351">
            <v>0</v>
          </cell>
          <cell r="AA351">
            <v>0</v>
          </cell>
        </row>
        <row r="352">
          <cell r="H352">
            <v>0.8</v>
          </cell>
          <cell r="I352">
            <v>0.8</v>
          </cell>
          <cell r="J352">
            <v>0.4</v>
          </cell>
          <cell r="K352">
            <v>0.6</v>
          </cell>
          <cell r="L352">
            <v>1</v>
          </cell>
          <cell r="M352">
            <v>0.6</v>
          </cell>
          <cell r="N352">
            <v>0.6</v>
          </cell>
          <cell r="O352">
            <v>0.6</v>
          </cell>
          <cell r="P352">
            <v>1</v>
          </cell>
          <cell r="Q352">
            <v>0.6</v>
          </cell>
          <cell r="R352">
            <v>0</v>
          </cell>
          <cell r="S352">
            <v>0.6</v>
          </cell>
          <cell r="T352">
            <v>0</v>
          </cell>
          <cell r="U352">
            <v>0.6</v>
          </cell>
          <cell r="V352">
            <v>0</v>
          </cell>
          <cell r="W352">
            <v>0</v>
          </cell>
          <cell r="X352">
            <v>0</v>
          </cell>
          <cell r="Y352">
            <v>0.2</v>
          </cell>
          <cell r="Z352">
            <v>0</v>
          </cell>
          <cell r="AA352">
            <v>0.2</v>
          </cell>
        </row>
        <row r="353">
          <cell r="H353">
            <v>0.25</v>
          </cell>
          <cell r="I353">
            <v>0.25</v>
          </cell>
          <cell r="J353">
            <v>0.25</v>
          </cell>
          <cell r="K353">
            <v>0.6</v>
          </cell>
          <cell r="L353">
            <v>0.6</v>
          </cell>
          <cell r="M353">
            <v>0.25</v>
          </cell>
          <cell r="N353">
            <v>0</v>
          </cell>
          <cell r="O353">
            <v>0</v>
          </cell>
          <cell r="P353">
            <v>0.6</v>
          </cell>
          <cell r="Q353">
            <v>1</v>
          </cell>
          <cell r="R353">
            <v>0</v>
          </cell>
          <cell r="S353">
            <v>0</v>
          </cell>
          <cell r="T353">
            <v>0</v>
          </cell>
          <cell r="U353">
            <v>0</v>
          </cell>
          <cell r="V353">
            <v>0</v>
          </cell>
          <cell r="W353">
            <v>0</v>
          </cell>
          <cell r="X353">
            <v>0</v>
          </cell>
          <cell r="Y353">
            <v>0.2</v>
          </cell>
          <cell r="Z353">
            <v>0</v>
          </cell>
          <cell r="AA353">
            <v>0.2</v>
          </cell>
        </row>
        <row r="354">
          <cell r="H354">
            <v>0</v>
          </cell>
          <cell r="I354">
            <v>0</v>
          </cell>
          <cell r="J354">
            <v>0</v>
          </cell>
          <cell r="K354">
            <v>0.2</v>
          </cell>
          <cell r="L354">
            <v>0</v>
          </cell>
          <cell r="M354">
            <v>0</v>
          </cell>
          <cell r="N354">
            <v>0</v>
          </cell>
          <cell r="O354">
            <v>0</v>
          </cell>
          <cell r="P354">
            <v>0</v>
          </cell>
          <cell r="Q354">
            <v>0</v>
          </cell>
          <cell r="R354">
            <v>1</v>
          </cell>
          <cell r="S354">
            <v>0</v>
          </cell>
          <cell r="T354">
            <v>0.4</v>
          </cell>
          <cell r="U354">
            <v>0</v>
          </cell>
          <cell r="V354">
            <v>0</v>
          </cell>
          <cell r="W354">
            <v>0</v>
          </cell>
          <cell r="X354">
            <v>0.2</v>
          </cell>
          <cell r="Y354">
            <v>0</v>
          </cell>
          <cell r="Z354">
            <v>0.4</v>
          </cell>
          <cell r="AA354">
            <v>0</v>
          </cell>
        </row>
        <row r="355">
          <cell r="H355">
            <v>0.6</v>
          </cell>
          <cell r="I355">
            <v>0.6</v>
          </cell>
          <cell r="J355">
            <v>0.2</v>
          </cell>
          <cell r="K355">
            <v>0.8</v>
          </cell>
          <cell r="L355">
            <v>0.8</v>
          </cell>
          <cell r="M355">
            <v>0.2</v>
          </cell>
          <cell r="N355">
            <v>0</v>
          </cell>
          <cell r="O355">
            <v>0</v>
          </cell>
          <cell r="P355">
            <v>0.6</v>
          </cell>
          <cell r="Q355">
            <v>0</v>
          </cell>
          <cell r="R355">
            <v>0</v>
          </cell>
          <cell r="S355">
            <v>1</v>
          </cell>
          <cell r="T355">
            <v>0</v>
          </cell>
          <cell r="U355">
            <v>0.8</v>
          </cell>
          <cell r="V355">
            <v>0</v>
          </cell>
          <cell r="W355">
            <v>0</v>
          </cell>
          <cell r="X355">
            <v>0</v>
          </cell>
          <cell r="Y355">
            <v>0.2</v>
          </cell>
          <cell r="Z355">
            <v>0</v>
          </cell>
          <cell r="AA355">
            <v>0.2</v>
          </cell>
        </row>
        <row r="356">
          <cell r="H356">
            <v>0</v>
          </cell>
          <cell r="I356">
            <v>0</v>
          </cell>
          <cell r="J356">
            <v>0</v>
          </cell>
          <cell r="K356">
            <v>0.2</v>
          </cell>
          <cell r="L356">
            <v>0</v>
          </cell>
          <cell r="M356">
            <v>0</v>
          </cell>
          <cell r="N356">
            <v>0</v>
          </cell>
          <cell r="O356">
            <v>0</v>
          </cell>
          <cell r="P356">
            <v>0</v>
          </cell>
          <cell r="Q356">
            <v>0</v>
          </cell>
          <cell r="R356">
            <v>0.4</v>
          </cell>
          <cell r="S356">
            <v>0</v>
          </cell>
          <cell r="T356">
            <v>1</v>
          </cell>
          <cell r="U356">
            <v>0</v>
          </cell>
          <cell r="V356">
            <v>0</v>
          </cell>
          <cell r="W356">
            <v>0</v>
          </cell>
          <cell r="X356">
            <v>0.2</v>
          </cell>
          <cell r="Y356">
            <v>0</v>
          </cell>
          <cell r="Z356">
            <v>0.4</v>
          </cell>
          <cell r="AA356">
            <v>0</v>
          </cell>
        </row>
        <row r="357">
          <cell r="H357">
            <v>0.6</v>
          </cell>
          <cell r="I357">
            <v>0.6</v>
          </cell>
          <cell r="J357">
            <v>0.2</v>
          </cell>
          <cell r="K357">
            <v>0.8</v>
          </cell>
          <cell r="L357">
            <v>0.8</v>
          </cell>
          <cell r="M357">
            <v>0.2</v>
          </cell>
          <cell r="N357">
            <v>0</v>
          </cell>
          <cell r="O357">
            <v>0</v>
          </cell>
          <cell r="P357">
            <v>0.6</v>
          </cell>
          <cell r="Q357">
            <v>0</v>
          </cell>
          <cell r="R357">
            <v>0</v>
          </cell>
          <cell r="S357">
            <v>0.8</v>
          </cell>
          <cell r="T357">
            <v>0</v>
          </cell>
          <cell r="U357">
            <v>1</v>
          </cell>
          <cell r="V357">
            <v>0</v>
          </cell>
          <cell r="W357">
            <v>0</v>
          </cell>
          <cell r="X357">
            <v>0</v>
          </cell>
          <cell r="Y357">
            <v>0.2</v>
          </cell>
          <cell r="Z357">
            <v>0</v>
          </cell>
          <cell r="AA357">
            <v>0.2</v>
          </cell>
        </row>
        <row r="358">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1</v>
          </cell>
          <cell r="W358">
            <v>0</v>
          </cell>
          <cell r="X358">
            <v>0</v>
          </cell>
          <cell r="Y358">
            <v>0</v>
          </cell>
          <cell r="Z358">
            <v>0.4</v>
          </cell>
          <cell r="AA358">
            <v>0</v>
          </cell>
        </row>
        <row r="359">
          <cell r="H359">
            <v>0.6</v>
          </cell>
          <cell r="I359">
            <v>0.6</v>
          </cell>
          <cell r="J359">
            <v>0.4</v>
          </cell>
          <cell r="K359">
            <v>0.6</v>
          </cell>
          <cell r="L359">
            <v>0.6</v>
          </cell>
          <cell r="M359">
            <v>0</v>
          </cell>
          <cell r="N359">
            <v>0</v>
          </cell>
          <cell r="O359">
            <v>0</v>
          </cell>
          <cell r="P359">
            <v>0</v>
          </cell>
          <cell r="Q359">
            <v>0</v>
          </cell>
          <cell r="R359">
            <v>0</v>
          </cell>
          <cell r="S359">
            <v>0</v>
          </cell>
          <cell r="T359">
            <v>0</v>
          </cell>
          <cell r="U359">
            <v>0</v>
          </cell>
          <cell r="V359">
            <v>0</v>
          </cell>
          <cell r="W359">
            <v>1</v>
          </cell>
          <cell r="X359">
            <v>0</v>
          </cell>
          <cell r="Y359">
            <v>0</v>
          </cell>
          <cell r="Z359">
            <v>0</v>
          </cell>
          <cell r="AA359">
            <v>0.8</v>
          </cell>
        </row>
        <row r="360">
          <cell r="H360">
            <v>0</v>
          </cell>
          <cell r="I360">
            <v>0</v>
          </cell>
          <cell r="J360">
            <v>0</v>
          </cell>
          <cell r="K360">
            <v>0.2</v>
          </cell>
          <cell r="L360">
            <v>0</v>
          </cell>
          <cell r="M360">
            <v>0</v>
          </cell>
          <cell r="N360">
            <v>0</v>
          </cell>
          <cell r="O360">
            <v>0</v>
          </cell>
          <cell r="P360">
            <v>0</v>
          </cell>
          <cell r="Q360">
            <v>0</v>
          </cell>
          <cell r="R360">
            <v>0.2</v>
          </cell>
          <cell r="S360">
            <v>0</v>
          </cell>
          <cell r="T360">
            <v>0.2</v>
          </cell>
          <cell r="U360">
            <v>0</v>
          </cell>
          <cell r="V360">
            <v>0</v>
          </cell>
          <cell r="W360">
            <v>0</v>
          </cell>
          <cell r="X360">
            <v>1</v>
          </cell>
          <cell r="Y360">
            <v>0</v>
          </cell>
          <cell r="Z360">
            <v>0.4</v>
          </cell>
          <cell r="AA360">
            <v>0</v>
          </cell>
        </row>
        <row r="361">
          <cell r="H361">
            <v>0.4</v>
          </cell>
          <cell r="I361">
            <v>0.4</v>
          </cell>
          <cell r="J361">
            <v>0.2</v>
          </cell>
          <cell r="K361">
            <v>0.4</v>
          </cell>
          <cell r="L361">
            <v>0.4</v>
          </cell>
          <cell r="M361">
            <v>0</v>
          </cell>
          <cell r="N361">
            <v>0</v>
          </cell>
          <cell r="O361">
            <v>0</v>
          </cell>
          <cell r="P361">
            <v>0.2</v>
          </cell>
          <cell r="Q361">
            <v>0.2</v>
          </cell>
          <cell r="R361">
            <v>0</v>
          </cell>
          <cell r="S361">
            <v>0.2</v>
          </cell>
          <cell r="T361">
            <v>0</v>
          </cell>
          <cell r="U361">
            <v>0.2</v>
          </cell>
          <cell r="V361">
            <v>0</v>
          </cell>
          <cell r="W361">
            <v>0</v>
          </cell>
          <cell r="X361">
            <v>0</v>
          </cell>
          <cell r="Y361">
            <v>1</v>
          </cell>
          <cell r="Z361">
            <v>0</v>
          </cell>
          <cell r="AA361">
            <v>0.2</v>
          </cell>
        </row>
        <row r="362">
          <cell r="H362">
            <v>0</v>
          </cell>
          <cell r="I362">
            <v>0</v>
          </cell>
          <cell r="J362">
            <v>0</v>
          </cell>
          <cell r="K362">
            <v>0.2</v>
          </cell>
          <cell r="L362">
            <v>0</v>
          </cell>
          <cell r="M362">
            <v>0</v>
          </cell>
          <cell r="N362">
            <v>0</v>
          </cell>
          <cell r="O362">
            <v>0</v>
          </cell>
          <cell r="P362">
            <v>0</v>
          </cell>
          <cell r="Q362">
            <v>0</v>
          </cell>
          <cell r="R362">
            <v>0.4</v>
          </cell>
          <cell r="S362">
            <v>0</v>
          </cell>
          <cell r="T362">
            <v>0.4</v>
          </cell>
          <cell r="U362">
            <v>0</v>
          </cell>
          <cell r="V362">
            <v>0.4</v>
          </cell>
          <cell r="W362">
            <v>0</v>
          </cell>
          <cell r="X362">
            <v>0.4</v>
          </cell>
          <cell r="Y362">
            <v>0</v>
          </cell>
          <cell r="Z362">
            <v>1</v>
          </cell>
          <cell r="AA362">
            <v>0</v>
          </cell>
        </row>
        <row r="363">
          <cell r="H363">
            <v>0.4</v>
          </cell>
          <cell r="I363">
            <v>0.4</v>
          </cell>
          <cell r="J363">
            <v>0.2</v>
          </cell>
          <cell r="K363">
            <v>0.4</v>
          </cell>
          <cell r="L363">
            <v>0.4</v>
          </cell>
          <cell r="M363">
            <v>0</v>
          </cell>
          <cell r="N363">
            <v>0</v>
          </cell>
          <cell r="O363">
            <v>0</v>
          </cell>
          <cell r="P363">
            <v>0.2</v>
          </cell>
          <cell r="Q363">
            <v>0.2</v>
          </cell>
          <cell r="R363">
            <v>0</v>
          </cell>
          <cell r="S363">
            <v>0.2</v>
          </cell>
          <cell r="T363">
            <v>0</v>
          </cell>
          <cell r="U363">
            <v>0.2</v>
          </cell>
          <cell r="V363">
            <v>0</v>
          </cell>
          <cell r="W363">
            <v>0.8</v>
          </cell>
          <cell r="X363">
            <v>0</v>
          </cell>
          <cell r="Y363">
            <v>0.2</v>
          </cell>
          <cell r="Z363">
            <v>0</v>
          </cell>
          <cell r="AA363">
            <v>1</v>
          </cell>
        </row>
        <row r="364">
          <cell r="H364">
            <v>1</v>
          </cell>
          <cell r="I364">
            <v>0.75</v>
          </cell>
          <cell r="J364">
            <v>0.5</v>
          </cell>
          <cell r="K364">
            <v>0.8</v>
          </cell>
          <cell r="L364">
            <v>0.8</v>
          </cell>
          <cell r="M364">
            <v>0.5</v>
          </cell>
          <cell r="N364">
            <v>0</v>
          </cell>
          <cell r="O364">
            <v>0</v>
          </cell>
          <cell r="P364">
            <v>0.8</v>
          </cell>
          <cell r="Q364">
            <v>0.25</v>
          </cell>
          <cell r="R364">
            <v>0</v>
          </cell>
          <cell r="S364">
            <v>0.6</v>
          </cell>
          <cell r="T364">
            <v>0</v>
          </cell>
          <cell r="U364">
            <v>0.6</v>
          </cell>
          <cell r="V364">
            <v>0</v>
          </cell>
          <cell r="W364">
            <v>0.6</v>
          </cell>
          <cell r="X364">
            <v>0</v>
          </cell>
          <cell r="Y364">
            <v>0.4</v>
          </cell>
          <cell r="Z364">
            <v>0</v>
          </cell>
          <cell r="AA364">
            <v>0.4</v>
          </cell>
        </row>
        <row r="365">
          <cell r="H365">
            <v>0.75</v>
          </cell>
          <cell r="I365">
            <v>1</v>
          </cell>
          <cell r="J365">
            <v>0.5</v>
          </cell>
          <cell r="K365">
            <v>0.8</v>
          </cell>
          <cell r="L365">
            <v>0.8</v>
          </cell>
          <cell r="M365">
            <v>0.5</v>
          </cell>
          <cell r="N365">
            <v>0</v>
          </cell>
          <cell r="O365">
            <v>0</v>
          </cell>
          <cell r="P365">
            <v>0.8</v>
          </cell>
          <cell r="Q365">
            <v>0.25</v>
          </cell>
          <cell r="R365">
            <v>0</v>
          </cell>
          <cell r="S365">
            <v>0.6</v>
          </cell>
          <cell r="T365">
            <v>0</v>
          </cell>
          <cell r="U365">
            <v>0.6</v>
          </cell>
          <cell r="V365">
            <v>0</v>
          </cell>
          <cell r="W365">
            <v>0.6</v>
          </cell>
          <cell r="X365">
            <v>0</v>
          </cell>
          <cell r="Y365">
            <v>0.4</v>
          </cell>
          <cell r="Z365">
            <v>0</v>
          </cell>
          <cell r="AA365">
            <v>0.4</v>
          </cell>
        </row>
        <row r="366">
          <cell r="H366">
            <v>0.5</v>
          </cell>
          <cell r="I366">
            <v>0.5</v>
          </cell>
          <cell r="J366">
            <v>1</v>
          </cell>
          <cell r="K366">
            <v>0.4</v>
          </cell>
          <cell r="L366">
            <v>0.6</v>
          </cell>
          <cell r="M366">
            <v>0.4</v>
          </cell>
          <cell r="N366">
            <v>0</v>
          </cell>
          <cell r="O366">
            <v>0</v>
          </cell>
          <cell r="P366">
            <v>0.4</v>
          </cell>
          <cell r="Q366">
            <v>0.25</v>
          </cell>
          <cell r="R366">
            <v>0</v>
          </cell>
          <cell r="S366">
            <v>0.2</v>
          </cell>
          <cell r="T366">
            <v>0</v>
          </cell>
          <cell r="U366">
            <v>0.2</v>
          </cell>
          <cell r="V366">
            <v>0</v>
          </cell>
          <cell r="W366">
            <v>0.4</v>
          </cell>
          <cell r="X366">
            <v>0</v>
          </cell>
          <cell r="Y366">
            <v>0.2</v>
          </cell>
          <cell r="Z366">
            <v>0</v>
          </cell>
          <cell r="AA366">
            <v>0.2</v>
          </cell>
        </row>
        <row r="367">
          <cell r="H367">
            <v>0.8</v>
          </cell>
          <cell r="I367">
            <v>0.8</v>
          </cell>
          <cell r="J367">
            <v>0.4</v>
          </cell>
          <cell r="K367">
            <v>1</v>
          </cell>
          <cell r="L367">
            <v>0.6</v>
          </cell>
          <cell r="M367">
            <v>0.6</v>
          </cell>
          <cell r="N367">
            <v>0</v>
          </cell>
          <cell r="O367">
            <v>0</v>
          </cell>
          <cell r="P367">
            <v>0.6</v>
          </cell>
          <cell r="Q367">
            <v>0.6</v>
          </cell>
          <cell r="R367">
            <v>0.2</v>
          </cell>
          <cell r="S367">
            <v>0.8</v>
          </cell>
          <cell r="T367">
            <v>0.2</v>
          </cell>
          <cell r="U367">
            <v>0.8</v>
          </cell>
          <cell r="V367">
            <v>0</v>
          </cell>
          <cell r="W367">
            <v>0.6</v>
          </cell>
          <cell r="X367">
            <v>0.2</v>
          </cell>
          <cell r="Y367">
            <v>0.4</v>
          </cell>
          <cell r="Z367">
            <v>0.2</v>
          </cell>
          <cell r="AA367">
            <v>0.4</v>
          </cell>
        </row>
        <row r="368">
          <cell r="H368">
            <v>0.8</v>
          </cell>
          <cell r="I368">
            <v>0.8</v>
          </cell>
          <cell r="J368">
            <v>0.6</v>
          </cell>
          <cell r="K368">
            <v>0.6</v>
          </cell>
          <cell r="L368">
            <v>1</v>
          </cell>
          <cell r="M368">
            <v>0.8</v>
          </cell>
          <cell r="N368">
            <v>0.4</v>
          </cell>
          <cell r="O368">
            <v>0.4</v>
          </cell>
          <cell r="P368">
            <v>1</v>
          </cell>
          <cell r="Q368">
            <v>0.6</v>
          </cell>
          <cell r="R368">
            <v>0</v>
          </cell>
          <cell r="S368">
            <v>0.8</v>
          </cell>
          <cell r="T368">
            <v>0</v>
          </cell>
          <cell r="U368">
            <v>0.8</v>
          </cell>
          <cell r="V368">
            <v>0</v>
          </cell>
          <cell r="W368">
            <v>0.6</v>
          </cell>
          <cell r="X368">
            <v>0</v>
          </cell>
          <cell r="Y368">
            <v>0.4</v>
          </cell>
          <cell r="Z368">
            <v>0</v>
          </cell>
          <cell r="AA368">
            <v>0.4</v>
          </cell>
        </row>
        <row r="369">
          <cell r="H369">
            <v>0.5</v>
          </cell>
          <cell r="I369">
            <v>0.5</v>
          </cell>
          <cell r="J369">
            <v>0.4</v>
          </cell>
          <cell r="K369">
            <v>0.6</v>
          </cell>
          <cell r="L369">
            <v>0.8</v>
          </cell>
          <cell r="M369">
            <v>1</v>
          </cell>
          <cell r="N369">
            <v>0</v>
          </cell>
          <cell r="O369">
            <v>0</v>
          </cell>
          <cell r="P369">
            <v>0.6</v>
          </cell>
          <cell r="Q369">
            <v>0.25</v>
          </cell>
          <cell r="R369">
            <v>0</v>
          </cell>
          <cell r="S369">
            <v>0.2</v>
          </cell>
          <cell r="T369">
            <v>0</v>
          </cell>
          <cell r="U369">
            <v>0.2</v>
          </cell>
          <cell r="V369">
            <v>0</v>
          </cell>
          <cell r="W369">
            <v>0</v>
          </cell>
          <cell r="X369">
            <v>0</v>
          </cell>
          <cell r="Y369">
            <v>0</v>
          </cell>
          <cell r="Z369">
            <v>0</v>
          </cell>
          <cell r="AA369">
            <v>0</v>
          </cell>
        </row>
        <row r="370">
          <cell r="H370">
            <v>0</v>
          </cell>
          <cell r="I370">
            <v>0</v>
          </cell>
          <cell r="J370">
            <v>0</v>
          </cell>
          <cell r="K370">
            <v>0</v>
          </cell>
          <cell r="L370">
            <v>0.4</v>
          </cell>
          <cell r="M370">
            <v>0</v>
          </cell>
          <cell r="N370">
            <v>1</v>
          </cell>
          <cell r="O370">
            <v>0</v>
          </cell>
          <cell r="P370">
            <v>0.6</v>
          </cell>
          <cell r="Q370">
            <v>0</v>
          </cell>
          <cell r="R370">
            <v>0</v>
          </cell>
          <cell r="S370">
            <v>0</v>
          </cell>
          <cell r="T370">
            <v>0</v>
          </cell>
          <cell r="U370">
            <v>0</v>
          </cell>
          <cell r="V370">
            <v>0</v>
          </cell>
          <cell r="W370">
            <v>0</v>
          </cell>
          <cell r="X370">
            <v>0</v>
          </cell>
          <cell r="Y370">
            <v>0</v>
          </cell>
          <cell r="Z370">
            <v>0</v>
          </cell>
          <cell r="AA370">
            <v>0</v>
          </cell>
        </row>
        <row r="371">
          <cell r="H371">
            <v>0</v>
          </cell>
          <cell r="I371">
            <v>0</v>
          </cell>
          <cell r="J371">
            <v>0</v>
          </cell>
          <cell r="K371">
            <v>0</v>
          </cell>
          <cell r="L371">
            <v>0.4</v>
          </cell>
          <cell r="M371">
            <v>0</v>
          </cell>
          <cell r="N371">
            <v>0</v>
          </cell>
          <cell r="O371">
            <v>1</v>
          </cell>
          <cell r="P371">
            <v>0.6</v>
          </cell>
          <cell r="Q371">
            <v>0</v>
          </cell>
          <cell r="R371">
            <v>0</v>
          </cell>
          <cell r="S371">
            <v>0</v>
          </cell>
          <cell r="T371">
            <v>0</v>
          </cell>
          <cell r="U371">
            <v>0</v>
          </cell>
          <cell r="V371">
            <v>0</v>
          </cell>
          <cell r="W371">
            <v>0</v>
          </cell>
          <cell r="X371">
            <v>0</v>
          </cell>
          <cell r="Y371">
            <v>0</v>
          </cell>
          <cell r="Z371">
            <v>0</v>
          </cell>
          <cell r="AA371">
            <v>0</v>
          </cell>
        </row>
        <row r="372">
          <cell r="H372">
            <v>0.8</v>
          </cell>
          <cell r="I372">
            <v>0.8</v>
          </cell>
          <cell r="J372">
            <v>0.4</v>
          </cell>
          <cell r="K372">
            <v>0.6</v>
          </cell>
          <cell r="L372">
            <v>1</v>
          </cell>
          <cell r="M372">
            <v>0.6</v>
          </cell>
          <cell r="N372">
            <v>0.6</v>
          </cell>
          <cell r="O372">
            <v>0.6</v>
          </cell>
          <cell r="P372">
            <v>1</v>
          </cell>
          <cell r="Q372">
            <v>0.6</v>
          </cell>
          <cell r="R372">
            <v>0</v>
          </cell>
          <cell r="S372">
            <v>0.6</v>
          </cell>
          <cell r="T372">
            <v>0</v>
          </cell>
          <cell r="U372">
            <v>0.6</v>
          </cell>
          <cell r="V372">
            <v>0</v>
          </cell>
          <cell r="W372">
            <v>0</v>
          </cell>
          <cell r="X372">
            <v>0</v>
          </cell>
          <cell r="Y372">
            <v>0.2</v>
          </cell>
          <cell r="Z372">
            <v>0</v>
          </cell>
          <cell r="AA372">
            <v>0.2</v>
          </cell>
        </row>
        <row r="373">
          <cell r="H373">
            <v>0.25</v>
          </cell>
          <cell r="I373">
            <v>0.25</v>
          </cell>
          <cell r="J373">
            <v>0.25</v>
          </cell>
          <cell r="K373">
            <v>0.6</v>
          </cell>
          <cell r="L373">
            <v>0.6</v>
          </cell>
          <cell r="M373">
            <v>0.25</v>
          </cell>
          <cell r="N373">
            <v>0</v>
          </cell>
          <cell r="O373">
            <v>0</v>
          </cell>
          <cell r="P373">
            <v>0.6</v>
          </cell>
          <cell r="Q373">
            <v>1</v>
          </cell>
          <cell r="R373">
            <v>0</v>
          </cell>
          <cell r="S373">
            <v>0</v>
          </cell>
          <cell r="T373">
            <v>0</v>
          </cell>
          <cell r="U373">
            <v>0</v>
          </cell>
          <cell r="V373">
            <v>0</v>
          </cell>
          <cell r="W373">
            <v>0</v>
          </cell>
          <cell r="X373">
            <v>0</v>
          </cell>
          <cell r="Y373">
            <v>0.2</v>
          </cell>
          <cell r="Z373">
            <v>0</v>
          </cell>
          <cell r="AA373">
            <v>0.2</v>
          </cell>
        </row>
        <row r="374">
          <cell r="H374">
            <v>0</v>
          </cell>
          <cell r="I374">
            <v>0</v>
          </cell>
          <cell r="J374">
            <v>0</v>
          </cell>
          <cell r="K374">
            <v>0.2</v>
          </cell>
          <cell r="L374">
            <v>0</v>
          </cell>
          <cell r="M374">
            <v>0</v>
          </cell>
          <cell r="N374">
            <v>0</v>
          </cell>
          <cell r="O374">
            <v>0</v>
          </cell>
          <cell r="P374">
            <v>0</v>
          </cell>
          <cell r="Q374">
            <v>0</v>
          </cell>
          <cell r="R374">
            <v>1</v>
          </cell>
          <cell r="S374">
            <v>0</v>
          </cell>
          <cell r="T374">
            <v>0.4</v>
          </cell>
          <cell r="U374">
            <v>0</v>
          </cell>
          <cell r="V374">
            <v>0</v>
          </cell>
          <cell r="W374">
            <v>0</v>
          </cell>
          <cell r="X374">
            <v>0.2</v>
          </cell>
          <cell r="Y374">
            <v>0</v>
          </cell>
          <cell r="Z374">
            <v>0.4</v>
          </cell>
          <cell r="AA374">
            <v>0</v>
          </cell>
        </row>
        <row r="375">
          <cell r="H375">
            <v>0.6</v>
          </cell>
          <cell r="I375">
            <v>0.6</v>
          </cell>
          <cell r="J375">
            <v>0.2</v>
          </cell>
          <cell r="K375">
            <v>0.8</v>
          </cell>
          <cell r="L375">
            <v>0.8</v>
          </cell>
          <cell r="M375">
            <v>0.2</v>
          </cell>
          <cell r="N375">
            <v>0</v>
          </cell>
          <cell r="O375">
            <v>0</v>
          </cell>
          <cell r="P375">
            <v>0.6</v>
          </cell>
          <cell r="Q375">
            <v>0</v>
          </cell>
          <cell r="R375">
            <v>0</v>
          </cell>
          <cell r="S375">
            <v>1</v>
          </cell>
          <cell r="T375">
            <v>0</v>
          </cell>
          <cell r="U375">
            <v>0.8</v>
          </cell>
          <cell r="V375">
            <v>0</v>
          </cell>
          <cell r="W375">
            <v>0</v>
          </cell>
          <cell r="X375">
            <v>0</v>
          </cell>
          <cell r="Y375">
            <v>0.2</v>
          </cell>
          <cell r="Z375">
            <v>0</v>
          </cell>
          <cell r="AA375">
            <v>0.2</v>
          </cell>
        </row>
        <row r="376">
          <cell r="H376">
            <v>0</v>
          </cell>
          <cell r="I376">
            <v>0</v>
          </cell>
          <cell r="J376">
            <v>0</v>
          </cell>
          <cell r="K376">
            <v>0.2</v>
          </cell>
          <cell r="L376">
            <v>0</v>
          </cell>
          <cell r="M376">
            <v>0</v>
          </cell>
          <cell r="N376">
            <v>0</v>
          </cell>
          <cell r="O376">
            <v>0</v>
          </cell>
          <cell r="P376">
            <v>0</v>
          </cell>
          <cell r="Q376">
            <v>0</v>
          </cell>
          <cell r="R376">
            <v>0.4</v>
          </cell>
          <cell r="S376">
            <v>0</v>
          </cell>
          <cell r="T376">
            <v>1</v>
          </cell>
          <cell r="U376">
            <v>0</v>
          </cell>
          <cell r="V376">
            <v>0</v>
          </cell>
          <cell r="W376">
            <v>0</v>
          </cell>
          <cell r="X376">
            <v>0.2</v>
          </cell>
          <cell r="Y376">
            <v>0</v>
          </cell>
          <cell r="Z376">
            <v>0.4</v>
          </cell>
          <cell r="AA376">
            <v>0</v>
          </cell>
        </row>
        <row r="377">
          <cell r="H377">
            <v>0.6</v>
          </cell>
          <cell r="I377">
            <v>0.6</v>
          </cell>
          <cell r="J377">
            <v>0.2</v>
          </cell>
          <cell r="K377">
            <v>0.8</v>
          </cell>
          <cell r="L377">
            <v>0.8</v>
          </cell>
          <cell r="M377">
            <v>0.2</v>
          </cell>
          <cell r="N377">
            <v>0</v>
          </cell>
          <cell r="O377">
            <v>0</v>
          </cell>
          <cell r="P377">
            <v>0.6</v>
          </cell>
          <cell r="Q377">
            <v>0</v>
          </cell>
          <cell r="R377">
            <v>0</v>
          </cell>
          <cell r="S377">
            <v>0.8</v>
          </cell>
          <cell r="T377">
            <v>0</v>
          </cell>
          <cell r="U377">
            <v>1</v>
          </cell>
          <cell r="V377">
            <v>0</v>
          </cell>
          <cell r="W377">
            <v>0</v>
          </cell>
          <cell r="X377">
            <v>0</v>
          </cell>
          <cell r="Y377">
            <v>0.2</v>
          </cell>
          <cell r="Z377">
            <v>0</v>
          </cell>
          <cell r="AA377">
            <v>0.2</v>
          </cell>
        </row>
        <row r="378">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1</v>
          </cell>
          <cell r="W378">
            <v>0</v>
          </cell>
          <cell r="X378">
            <v>0</v>
          </cell>
          <cell r="Y378">
            <v>0</v>
          </cell>
          <cell r="Z378">
            <v>0.4</v>
          </cell>
          <cell r="AA378">
            <v>0</v>
          </cell>
        </row>
        <row r="379">
          <cell r="H379">
            <v>0.6</v>
          </cell>
          <cell r="I379">
            <v>0.6</v>
          </cell>
          <cell r="J379">
            <v>0.4</v>
          </cell>
          <cell r="K379">
            <v>0.6</v>
          </cell>
          <cell r="L379">
            <v>0.6</v>
          </cell>
          <cell r="M379">
            <v>0</v>
          </cell>
          <cell r="N379">
            <v>0</v>
          </cell>
          <cell r="O379">
            <v>0</v>
          </cell>
          <cell r="P379">
            <v>0</v>
          </cell>
          <cell r="Q379">
            <v>0</v>
          </cell>
          <cell r="R379">
            <v>0</v>
          </cell>
          <cell r="S379">
            <v>0</v>
          </cell>
          <cell r="T379">
            <v>0</v>
          </cell>
          <cell r="U379">
            <v>0</v>
          </cell>
          <cell r="V379">
            <v>0</v>
          </cell>
          <cell r="W379">
            <v>1</v>
          </cell>
          <cell r="X379">
            <v>0</v>
          </cell>
          <cell r="Y379">
            <v>0</v>
          </cell>
          <cell r="Z379">
            <v>0</v>
          </cell>
          <cell r="AA379">
            <v>0.8</v>
          </cell>
        </row>
        <row r="380">
          <cell r="H380">
            <v>0</v>
          </cell>
          <cell r="I380">
            <v>0</v>
          </cell>
          <cell r="J380">
            <v>0</v>
          </cell>
          <cell r="K380">
            <v>0.2</v>
          </cell>
          <cell r="L380">
            <v>0</v>
          </cell>
          <cell r="M380">
            <v>0</v>
          </cell>
          <cell r="N380">
            <v>0</v>
          </cell>
          <cell r="O380">
            <v>0</v>
          </cell>
          <cell r="P380">
            <v>0</v>
          </cell>
          <cell r="Q380">
            <v>0</v>
          </cell>
          <cell r="R380">
            <v>0.2</v>
          </cell>
          <cell r="S380">
            <v>0</v>
          </cell>
          <cell r="T380">
            <v>0.2</v>
          </cell>
          <cell r="U380">
            <v>0</v>
          </cell>
          <cell r="V380">
            <v>0</v>
          </cell>
          <cell r="W380">
            <v>0</v>
          </cell>
          <cell r="X380">
            <v>1</v>
          </cell>
          <cell r="Y380">
            <v>0</v>
          </cell>
          <cell r="Z380">
            <v>0.4</v>
          </cell>
          <cell r="AA380">
            <v>0</v>
          </cell>
        </row>
        <row r="381">
          <cell r="H381">
            <v>0.4</v>
          </cell>
          <cell r="I381">
            <v>0.4</v>
          </cell>
          <cell r="J381">
            <v>0.2</v>
          </cell>
          <cell r="K381">
            <v>0.4</v>
          </cell>
          <cell r="L381">
            <v>0.4</v>
          </cell>
          <cell r="M381">
            <v>0</v>
          </cell>
          <cell r="N381">
            <v>0</v>
          </cell>
          <cell r="O381">
            <v>0</v>
          </cell>
          <cell r="P381">
            <v>0.2</v>
          </cell>
          <cell r="Q381">
            <v>0.2</v>
          </cell>
          <cell r="R381">
            <v>0</v>
          </cell>
          <cell r="S381">
            <v>0.2</v>
          </cell>
          <cell r="T381">
            <v>0</v>
          </cell>
          <cell r="U381">
            <v>0.2</v>
          </cell>
          <cell r="V381">
            <v>0</v>
          </cell>
          <cell r="W381">
            <v>0</v>
          </cell>
          <cell r="X381">
            <v>0</v>
          </cell>
          <cell r="Y381">
            <v>1</v>
          </cell>
          <cell r="Z381">
            <v>0</v>
          </cell>
          <cell r="AA381">
            <v>0.2</v>
          </cell>
        </row>
        <row r="382">
          <cell r="H382">
            <v>0</v>
          </cell>
          <cell r="I382">
            <v>0</v>
          </cell>
          <cell r="J382">
            <v>0</v>
          </cell>
          <cell r="K382">
            <v>0.2</v>
          </cell>
          <cell r="L382">
            <v>0</v>
          </cell>
          <cell r="M382">
            <v>0</v>
          </cell>
          <cell r="N382">
            <v>0</v>
          </cell>
          <cell r="O382">
            <v>0</v>
          </cell>
          <cell r="P382">
            <v>0</v>
          </cell>
          <cell r="Q382">
            <v>0</v>
          </cell>
          <cell r="R382">
            <v>0.4</v>
          </cell>
          <cell r="S382">
            <v>0</v>
          </cell>
          <cell r="T382">
            <v>0.4</v>
          </cell>
          <cell r="U382">
            <v>0</v>
          </cell>
          <cell r="V382">
            <v>0.4</v>
          </cell>
          <cell r="W382">
            <v>0</v>
          </cell>
          <cell r="X382">
            <v>0.4</v>
          </cell>
          <cell r="Y382">
            <v>0</v>
          </cell>
          <cell r="Z382">
            <v>1</v>
          </cell>
          <cell r="AA382">
            <v>0</v>
          </cell>
        </row>
        <row r="383">
          <cell r="H383">
            <v>0.4</v>
          </cell>
          <cell r="I383">
            <v>0.4</v>
          </cell>
          <cell r="J383">
            <v>0.2</v>
          </cell>
          <cell r="K383">
            <v>0.4</v>
          </cell>
          <cell r="L383">
            <v>0.4</v>
          </cell>
          <cell r="M383">
            <v>0</v>
          </cell>
          <cell r="N383">
            <v>0</v>
          </cell>
          <cell r="O383">
            <v>0</v>
          </cell>
          <cell r="P383">
            <v>0.2</v>
          </cell>
          <cell r="Q383">
            <v>0.2</v>
          </cell>
          <cell r="R383">
            <v>0</v>
          </cell>
          <cell r="S383">
            <v>0.2</v>
          </cell>
          <cell r="T383">
            <v>0</v>
          </cell>
          <cell r="U383">
            <v>0.2</v>
          </cell>
          <cell r="V383">
            <v>0</v>
          </cell>
          <cell r="W383">
            <v>0.8</v>
          </cell>
          <cell r="X383">
            <v>0</v>
          </cell>
          <cell r="Y383">
            <v>0.2</v>
          </cell>
          <cell r="Z383">
            <v>0</v>
          </cell>
          <cell r="AA383">
            <v>1</v>
          </cell>
        </row>
        <row r="384">
          <cell r="H384">
            <v>1</v>
          </cell>
          <cell r="I384">
            <v>0.75</v>
          </cell>
          <cell r="J384">
            <v>0.5</v>
          </cell>
          <cell r="K384">
            <v>0.8</v>
          </cell>
          <cell r="L384">
            <v>0.8</v>
          </cell>
          <cell r="M384">
            <v>0.5</v>
          </cell>
          <cell r="N384">
            <v>0</v>
          </cell>
          <cell r="O384">
            <v>0</v>
          </cell>
          <cell r="P384">
            <v>0.8</v>
          </cell>
          <cell r="Q384">
            <v>0.25</v>
          </cell>
          <cell r="R384">
            <v>0</v>
          </cell>
          <cell r="S384">
            <v>0.6</v>
          </cell>
          <cell r="T384">
            <v>0</v>
          </cell>
          <cell r="U384">
            <v>0.6</v>
          </cell>
          <cell r="V384">
            <v>0</v>
          </cell>
          <cell r="W384">
            <v>0.6</v>
          </cell>
          <cell r="X384">
            <v>0</v>
          </cell>
          <cell r="Y384">
            <v>0.4</v>
          </cell>
          <cell r="Z384">
            <v>0</v>
          </cell>
          <cell r="AA384">
            <v>0.4</v>
          </cell>
        </row>
        <row r="385">
          <cell r="H385">
            <v>0.75</v>
          </cell>
          <cell r="I385">
            <v>1</v>
          </cell>
          <cell r="J385">
            <v>0.5</v>
          </cell>
          <cell r="K385">
            <v>0.8</v>
          </cell>
          <cell r="L385">
            <v>0.8</v>
          </cell>
          <cell r="M385">
            <v>0.5</v>
          </cell>
          <cell r="N385">
            <v>0</v>
          </cell>
          <cell r="O385">
            <v>0</v>
          </cell>
          <cell r="P385">
            <v>0.8</v>
          </cell>
          <cell r="Q385">
            <v>0.25</v>
          </cell>
          <cell r="R385">
            <v>0</v>
          </cell>
          <cell r="S385">
            <v>0.6</v>
          </cell>
          <cell r="T385">
            <v>0</v>
          </cell>
          <cell r="U385">
            <v>0.6</v>
          </cell>
          <cell r="V385">
            <v>0</v>
          </cell>
          <cell r="W385">
            <v>0.6</v>
          </cell>
          <cell r="X385">
            <v>0</v>
          </cell>
          <cell r="Y385">
            <v>0.4</v>
          </cell>
          <cell r="Z385">
            <v>0</v>
          </cell>
          <cell r="AA385">
            <v>0.4</v>
          </cell>
        </row>
        <row r="386">
          <cell r="H386">
            <v>0.5</v>
          </cell>
          <cell r="I386">
            <v>0.5</v>
          </cell>
          <cell r="J386">
            <v>1</v>
          </cell>
          <cell r="K386">
            <v>0.4</v>
          </cell>
          <cell r="L386">
            <v>0.6</v>
          </cell>
          <cell r="M386">
            <v>0.4</v>
          </cell>
          <cell r="N386">
            <v>0</v>
          </cell>
          <cell r="O386">
            <v>0</v>
          </cell>
          <cell r="P386">
            <v>0.4</v>
          </cell>
          <cell r="Q386">
            <v>0.25</v>
          </cell>
          <cell r="R386">
            <v>0</v>
          </cell>
          <cell r="S386">
            <v>0.2</v>
          </cell>
          <cell r="T386">
            <v>0</v>
          </cell>
          <cell r="U386">
            <v>0.2</v>
          </cell>
          <cell r="V386">
            <v>0</v>
          </cell>
          <cell r="W386">
            <v>0.4</v>
          </cell>
          <cell r="X386">
            <v>0</v>
          </cell>
          <cell r="Y386">
            <v>0.2</v>
          </cell>
          <cell r="Z386">
            <v>0</v>
          </cell>
          <cell r="AA386">
            <v>0.2</v>
          </cell>
        </row>
        <row r="387">
          <cell r="H387">
            <v>0.8</v>
          </cell>
          <cell r="I387">
            <v>0.8</v>
          </cell>
          <cell r="J387">
            <v>0.4</v>
          </cell>
          <cell r="K387">
            <v>1</v>
          </cell>
          <cell r="L387">
            <v>0.6</v>
          </cell>
          <cell r="M387">
            <v>0.6</v>
          </cell>
          <cell r="N387">
            <v>0</v>
          </cell>
          <cell r="O387">
            <v>0</v>
          </cell>
          <cell r="P387">
            <v>0.6</v>
          </cell>
          <cell r="Q387">
            <v>0.6</v>
          </cell>
          <cell r="R387">
            <v>0.2</v>
          </cell>
          <cell r="S387">
            <v>0.8</v>
          </cell>
          <cell r="T387">
            <v>0.2</v>
          </cell>
          <cell r="U387">
            <v>0.8</v>
          </cell>
          <cell r="V387">
            <v>0</v>
          </cell>
          <cell r="W387">
            <v>0.6</v>
          </cell>
          <cell r="X387">
            <v>0.2</v>
          </cell>
          <cell r="Y387">
            <v>0.4</v>
          </cell>
          <cell r="Z387">
            <v>0.2</v>
          </cell>
          <cell r="AA387">
            <v>0.4</v>
          </cell>
        </row>
        <row r="388">
          <cell r="H388">
            <v>0.8</v>
          </cell>
          <cell r="I388">
            <v>0.8</v>
          </cell>
          <cell r="J388">
            <v>0.6</v>
          </cell>
          <cell r="K388">
            <v>0.6</v>
          </cell>
          <cell r="L388">
            <v>1</v>
          </cell>
          <cell r="M388">
            <v>0.8</v>
          </cell>
          <cell r="N388">
            <v>0.4</v>
          </cell>
          <cell r="O388">
            <v>0.4</v>
          </cell>
          <cell r="P388">
            <v>1</v>
          </cell>
          <cell r="Q388">
            <v>0.6</v>
          </cell>
          <cell r="R388">
            <v>0</v>
          </cell>
          <cell r="S388">
            <v>0.8</v>
          </cell>
          <cell r="T388">
            <v>0</v>
          </cell>
          <cell r="U388">
            <v>0.8</v>
          </cell>
          <cell r="V388">
            <v>0</v>
          </cell>
          <cell r="W388">
            <v>0.6</v>
          </cell>
          <cell r="X388">
            <v>0</v>
          </cell>
          <cell r="Y388">
            <v>0.4</v>
          </cell>
          <cell r="Z388">
            <v>0</v>
          </cell>
          <cell r="AA388">
            <v>0.4</v>
          </cell>
        </row>
        <row r="389">
          <cell r="H389">
            <v>0.5</v>
          </cell>
          <cell r="I389">
            <v>0.5</v>
          </cell>
          <cell r="J389">
            <v>0.4</v>
          </cell>
          <cell r="K389">
            <v>0.6</v>
          </cell>
          <cell r="L389">
            <v>0.8</v>
          </cell>
          <cell r="M389">
            <v>1</v>
          </cell>
          <cell r="N389">
            <v>0</v>
          </cell>
          <cell r="O389">
            <v>0</v>
          </cell>
          <cell r="P389">
            <v>0.6</v>
          </cell>
          <cell r="Q389">
            <v>0.25</v>
          </cell>
          <cell r="R389">
            <v>0</v>
          </cell>
          <cell r="S389">
            <v>0.2</v>
          </cell>
          <cell r="T389">
            <v>0</v>
          </cell>
          <cell r="U389">
            <v>0.2</v>
          </cell>
          <cell r="V389">
            <v>0</v>
          </cell>
          <cell r="W389">
            <v>0</v>
          </cell>
          <cell r="X389">
            <v>0</v>
          </cell>
          <cell r="Y389">
            <v>0</v>
          </cell>
          <cell r="Z389">
            <v>0</v>
          </cell>
          <cell r="AA389">
            <v>0</v>
          </cell>
        </row>
        <row r="390">
          <cell r="H390">
            <v>0</v>
          </cell>
          <cell r="I390">
            <v>0</v>
          </cell>
          <cell r="J390">
            <v>0</v>
          </cell>
          <cell r="K390">
            <v>0</v>
          </cell>
          <cell r="L390">
            <v>0.4</v>
          </cell>
          <cell r="M390">
            <v>0</v>
          </cell>
          <cell r="N390">
            <v>1</v>
          </cell>
          <cell r="O390">
            <v>0</v>
          </cell>
          <cell r="P390">
            <v>0.6</v>
          </cell>
          <cell r="Q390">
            <v>0</v>
          </cell>
          <cell r="R390">
            <v>0</v>
          </cell>
          <cell r="S390">
            <v>0</v>
          </cell>
          <cell r="T390">
            <v>0</v>
          </cell>
          <cell r="U390">
            <v>0</v>
          </cell>
          <cell r="V390">
            <v>0</v>
          </cell>
          <cell r="W390">
            <v>0</v>
          </cell>
          <cell r="X390">
            <v>0</v>
          </cell>
          <cell r="Y390">
            <v>0</v>
          </cell>
          <cell r="Z390">
            <v>0</v>
          </cell>
          <cell r="AA390">
            <v>0</v>
          </cell>
        </row>
        <row r="391">
          <cell r="H391">
            <v>0</v>
          </cell>
          <cell r="I391">
            <v>0</v>
          </cell>
          <cell r="J391">
            <v>0</v>
          </cell>
          <cell r="K391">
            <v>0</v>
          </cell>
          <cell r="L391">
            <v>0.4</v>
          </cell>
          <cell r="M391">
            <v>0</v>
          </cell>
          <cell r="N391">
            <v>0</v>
          </cell>
          <cell r="O391">
            <v>1</v>
          </cell>
          <cell r="P391">
            <v>0.6</v>
          </cell>
          <cell r="Q391">
            <v>0</v>
          </cell>
          <cell r="R391">
            <v>0</v>
          </cell>
          <cell r="S391">
            <v>0</v>
          </cell>
          <cell r="T391">
            <v>0</v>
          </cell>
          <cell r="U391">
            <v>0</v>
          </cell>
          <cell r="V391">
            <v>0</v>
          </cell>
          <cell r="W391">
            <v>0</v>
          </cell>
          <cell r="X391">
            <v>0</v>
          </cell>
          <cell r="Y391">
            <v>0</v>
          </cell>
          <cell r="Z391">
            <v>0</v>
          </cell>
          <cell r="AA391">
            <v>0</v>
          </cell>
        </row>
        <row r="392">
          <cell r="H392">
            <v>0.8</v>
          </cell>
          <cell r="I392">
            <v>0.8</v>
          </cell>
          <cell r="J392">
            <v>0.4</v>
          </cell>
          <cell r="K392">
            <v>0.6</v>
          </cell>
          <cell r="L392">
            <v>1</v>
          </cell>
          <cell r="M392">
            <v>0.6</v>
          </cell>
          <cell r="N392">
            <v>0.6</v>
          </cell>
          <cell r="O392">
            <v>0.6</v>
          </cell>
          <cell r="P392">
            <v>1</v>
          </cell>
          <cell r="Q392">
            <v>0.6</v>
          </cell>
          <cell r="R392">
            <v>0</v>
          </cell>
          <cell r="S392">
            <v>0.6</v>
          </cell>
          <cell r="T392">
            <v>0</v>
          </cell>
          <cell r="U392">
            <v>0.6</v>
          </cell>
          <cell r="V392">
            <v>0</v>
          </cell>
          <cell r="W392">
            <v>0</v>
          </cell>
          <cell r="X392">
            <v>0</v>
          </cell>
          <cell r="Y392">
            <v>0.2</v>
          </cell>
          <cell r="Z392">
            <v>0</v>
          </cell>
          <cell r="AA392">
            <v>0.2</v>
          </cell>
        </row>
        <row r="393">
          <cell r="H393">
            <v>0.25</v>
          </cell>
          <cell r="I393">
            <v>0.25</v>
          </cell>
          <cell r="J393">
            <v>0.25</v>
          </cell>
          <cell r="K393">
            <v>0.6</v>
          </cell>
          <cell r="L393">
            <v>0.6</v>
          </cell>
          <cell r="M393">
            <v>0.25</v>
          </cell>
          <cell r="N393">
            <v>0</v>
          </cell>
          <cell r="O393">
            <v>0</v>
          </cell>
          <cell r="P393">
            <v>0.6</v>
          </cell>
          <cell r="Q393">
            <v>1</v>
          </cell>
          <cell r="R393">
            <v>0</v>
          </cell>
          <cell r="S393">
            <v>0</v>
          </cell>
          <cell r="T393">
            <v>0</v>
          </cell>
          <cell r="U393">
            <v>0</v>
          </cell>
          <cell r="V393">
            <v>0</v>
          </cell>
          <cell r="W393">
            <v>0</v>
          </cell>
          <cell r="X393">
            <v>0</v>
          </cell>
          <cell r="Y393">
            <v>0.2</v>
          </cell>
          <cell r="Z393">
            <v>0</v>
          </cell>
          <cell r="AA393">
            <v>0.2</v>
          </cell>
        </row>
        <row r="394">
          <cell r="H394">
            <v>0</v>
          </cell>
          <cell r="I394">
            <v>0</v>
          </cell>
          <cell r="J394">
            <v>0</v>
          </cell>
          <cell r="K394">
            <v>0.2</v>
          </cell>
          <cell r="L394">
            <v>0</v>
          </cell>
          <cell r="M394">
            <v>0</v>
          </cell>
          <cell r="N394">
            <v>0</v>
          </cell>
          <cell r="O394">
            <v>0</v>
          </cell>
          <cell r="P394">
            <v>0</v>
          </cell>
          <cell r="Q394">
            <v>0</v>
          </cell>
          <cell r="R394">
            <v>1</v>
          </cell>
          <cell r="S394">
            <v>0</v>
          </cell>
          <cell r="T394">
            <v>0.4</v>
          </cell>
          <cell r="U394">
            <v>0</v>
          </cell>
          <cell r="V394">
            <v>0</v>
          </cell>
          <cell r="W394">
            <v>0</v>
          </cell>
          <cell r="X394">
            <v>0.2</v>
          </cell>
          <cell r="Y394">
            <v>0</v>
          </cell>
          <cell r="Z394">
            <v>0.4</v>
          </cell>
          <cell r="AA394">
            <v>0</v>
          </cell>
        </row>
        <row r="395">
          <cell r="H395">
            <v>0.6</v>
          </cell>
          <cell r="I395">
            <v>0.6</v>
          </cell>
          <cell r="J395">
            <v>0.2</v>
          </cell>
          <cell r="K395">
            <v>0.8</v>
          </cell>
          <cell r="L395">
            <v>0.8</v>
          </cell>
          <cell r="M395">
            <v>0.2</v>
          </cell>
          <cell r="N395">
            <v>0</v>
          </cell>
          <cell r="O395">
            <v>0</v>
          </cell>
          <cell r="P395">
            <v>0.6</v>
          </cell>
          <cell r="Q395">
            <v>0</v>
          </cell>
          <cell r="R395">
            <v>0</v>
          </cell>
          <cell r="S395">
            <v>1</v>
          </cell>
          <cell r="T395">
            <v>0</v>
          </cell>
          <cell r="U395">
            <v>0.8</v>
          </cell>
          <cell r="V395">
            <v>0</v>
          </cell>
          <cell r="W395">
            <v>0</v>
          </cell>
          <cell r="X395">
            <v>0</v>
          </cell>
          <cell r="Y395">
            <v>0.2</v>
          </cell>
          <cell r="Z395">
            <v>0</v>
          </cell>
          <cell r="AA395">
            <v>0.2</v>
          </cell>
        </row>
        <row r="396">
          <cell r="H396">
            <v>0</v>
          </cell>
          <cell r="I396">
            <v>0</v>
          </cell>
          <cell r="J396">
            <v>0</v>
          </cell>
          <cell r="K396">
            <v>0.2</v>
          </cell>
          <cell r="L396">
            <v>0</v>
          </cell>
          <cell r="M396">
            <v>0</v>
          </cell>
          <cell r="N396">
            <v>0</v>
          </cell>
          <cell r="O396">
            <v>0</v>
          </cell>
          <cell r="P396">
            <v>0</v>
          </cell>
          <cell r="Q396">
            <v>0</v>
          </cell>
          <cell r="R396">
            <v>0.4</v>
          </cell>
          <cell r="S396">
            <v>0</v>
          </cell>
          <cell r="T396">
            <v>1</v>
          </cell>
          <cell r="U396">
            <v>0</v>
          </cell>
          <cell r="V396">
            <v>0</v>
          </cell>
          <cell r="W396">
            <v>0</v>
          </cell>
          <cell r="X396">
            <v>0.2</v>
          </cell>
          <cell r="Y396">
            <v>0</v>
          </cell>
          <cell r="Z396">
            <v>0.4</v>
          </cell>
          <cell r="AA396">
            <v>0</v>
          </cell>
        </row>
        <row r="397">
          <cell r="H397">
            <v>0.6</v>
          </cell>
          <cell r="I397">
            <v>0.6</v>
          </cell>
          <cell r="J397">
            <v>0.2</v>
          </cell>
          <cell r="K397">
            <v>0.8</v>
          </cell>
          <cell r="L397">
            <v>0.8</v>
          </cell>
          <cell r="M397">
            <v>0.2</v>
          </cell>
          <cell r="N397">
            <v>0</v>
          </cell>
          <cell r="O397">
            <v>0</v>
          </cell>
          <cell r="P397">
            <v>0.6</v>
          </cell>
          <cell r="Q397">
            <v>0</v>
          </cell>
          <cell r="R397">
            <v>0</v>
          </cell>
          <cell r="S397">
            <v>0.8</v>
          </cell>
          <cell r="T397">
            <v>0</v>
          </cell>
          <cell r="U397">
            <v>1</v>
          </cell>
          <cell r="V397">
            <v>0</v>
          </cell>
          <cell r="W397">
            <v>0</v>
          </cell>
          <cell r="X397">
            <v>0</v>
          </cell>
          <cell r="Y397">
            <v>0.2</v>
          </cell>
          <cell r="Z397">
            <v>0</v>
          </cell>
          <cell r="AA397">
            <v>0.2</v>
          </cell>
        </row>
        <row r="398">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1</v>
          </cell>
          <cell r="W398">
            <v>0</v>
          </cell>
          <cell r="X398">
            <v>0</v>
          </cell>
          <cell r="Y398">
            <v>0</v>
          </cell>
          <cell r="Z398">
            <v>0.4</v>
          </cell>
          <cell r="AA398">
            <v>0</v>
          </cell>
        </row>
        <row r="399">
          <cell r="H399">
            <v>0.6</v>
          </cell>
          <cell r="I399">
            <v>0.6</v>
          </cell>
          <cell r="J399">
            <v>0.4</v>
          </cell>
          <cell r="K399">
            <v>0.6</v>
          </cell>
          <cell r="L399">
            <v>0.6</v>
          </cell>
          <cell r="M399">
            <v>0</v>
          </cell>
          <cell r="N399">
            <v>0</v>
          </cell>
          <cell r="O399">
            <v>0</v>
          </cell>
          <cell r="P399">
            <v>0</v>
          </cell>
          <cell r="Q399">
            <v>0</v>
          </cell>
          <cell r="R399">
            <v>0</v>
          </cell>
          <cell r="S399">
            <v>0</v>
          </cell>
          <cell r="T399">
            <v>0</v>
          </cell>
          <cell r="U399">
            <v>0</v>
          </cell>
          <cell r="V399">
            <v>0</v>
          </cell>
          <cell r="W399">
            <v>1</v>
          </cell>
          <cell r="X399">
            <v>0</v>
          </cell>
          <cell r="Y399">
            <v>0</v>
          </cell>
          <cell r="Z399">
            <v>0</v>
          </cell>
          <cell r="AA399">
            <v>0.8</v>
          </cell>
        </row>
        <row r="400">
          <cell r="H400">
            <v>0</v>
          </cell>
          <cell r="I400">
            <v>0</v>
          </cell>
          <cell r="J400">
            <v>0</v>
          </cell>
          <cell r="K400">
            <v>0.2</v>
          </cell>
          <cell r="L400">
            <v>0</v>
          </cell>
          <cell r="M400">
            <v>0</v>
          </cell>
          <cell r="N400">
            <v>0</v>
          </cell>
          <cell r="O400">
            <v>0</v>
          </cell>
          <cell r="P400">
            <v>0</v>
          </cell>
          <cell r="Q400">
            <v>0</v>
          </cell>
          <cell r="R400">
            <v>0.2</v>
          </cell>
          <cell r="S400">
            <v>0</v>
          </cell>
          <cell r="T400">
            <v>0.2</v>
          </cell>
          <cell r="U400">
            <v>0</v>
          </cell>
          <cell r="V400">
            <v>0</v>
          </cell>
          <cell r="W400">
            <v>0</v>
          </cell>
          <cell r="X400">
            <v>1</v>
          </cell>
          <cell r="Y400">
            <v>0</v>
          </cell>
          <cell r="Z400">
            <v>0.4</v>
          </cell>
          <cell r="AA400">
            <v>0</v>
          </cell>
        </row>
        <row r="401">
          <cell r="H401">
            <v>0.4</v>
          </cell>
          <cell r="I401">
            <v>0.4</v>
          </cell>
          <cell r="J401">
            <v>0.2</v>
          </cell>
          <cell r="K401">
            <v>0.4</v>
          </cell>
          <cell r="L401">
            <v>0.4</v>
          </cell>
          <cell r="M401">
            <v>0</v>
          </cell>
          <cell r="N401">
            <v>0</v>
          </cell>
          <cell r="O401">
            <v>0</v>
          </cell>
          <cell r="P401">
            <v>0.2</v>
          </cell>
          <cell r="Q401">
            <v>0.2</v>
          </cell>
          <cell r="R401">
            <v>0</v>
          </cell>
          <cell r="S401">
            <v>0.2</v>
          </cell>
          <cell r="T401">
            <v>0</v>
          </cell>
          <cell r="U401">
            <v>0.2</v>
          </cell>
          <cell r="V401">
            <v>0</v>
          </cell>
          <cell r="W401">
            <v>0</v>
          </cell>
          <cell r="X401">
            <v>0</v>
          </cell>
          <cell r="Y401">
            <v>1</v>
          </cell>
          <cell r="Z401">
            <v>0</v>
          </cell>
          <cell r="AA401">
            <v>0.2</v>
          </cell>
        </row>
        <row r="402">
          <cell r="H402">
            <v>0</v>
          </cell>
          <cell r="I402">
            <v>0</v>
          </cell>
          <cell r="J402">
            <v>0</v>
          </cell>
          <cell r="K402">
            <v>0.2</v>
          </cell>
          <cell r="L402">
            <v>0</v>
          </cell>
          <cell r="M402">
            <v>0</v>
          </cell>
          <cell r="N402">
            <v>0</v>
          </cell>
          <cell r="O402">
            <v>0</v>
          </cell>
          <cell r="P402">
            <v>0</v>
          </cell>
          <cell r="Q402">
            <v>0</v>
          </cell>
          <cell r="R402">
            <v>0.4</v>
          </cell>
          <cell r="S402">
            <v>0</v>
          </cell>
          <cell r="T402">
            <v>0.4</v>
          </cell>
          <cell r="U402">
            <v>0</v>
          </cell>
          <cell r="V402">
            <v>0.4</v>
          </cell>
          <cell r="W402">
            <v>0</v>
          </cell>
          <cell r="X402">
            <v>0.4</v>
          </cell>
          <cell r="Y402">
            <v>0</v>
          </cell>
          <cell r="Z402">
            <v>1</v>
          </cell>
          <cell r="AA402">
            <v>0</v>
          </cell>
        </row>
        <row r="403">
          <cell r="H403">
            <v>0.4</v>
          </cell>
          <cell r="I403">
            <v>0.4</v>
          </cell>
          <cell r="J403">
            <v>0.2</v>
          </cell>
          <cell r="K403">
            <v>0.4</v>
          </cell>
          <cell r="L403">
            <v>0.4</v>
          </cell>
          <cell r="M403">
            <v>0</v>
          </cell>
          <cell r="N403">
            <v>0</v>
          </cell>
          <cell r="O403">
            <v>0</v>
          </cell>
          <cell r="P403">
            <v>0.2</v>
          </cell>
          <cell r="Q403">
            <v>0.2</v>
          </cell>
          <cell r="R403">
            <v>0</v>
          </cell>
          <cell r="S403">
            <v>0.2</v>
          </cell>
          <cell r="T403">
            <v>0</v>
          </cell>
          <cell r="U403">
            <v>0.2</v>
          </cell>
          <cell r="V403">
            <v>0</v>
          </cell>
          <cell r="W403">
            <v>0.8</v>
          </cell>
          <cell r="X403">
            <v>0</v>
          </cell>
          <cell r="Y403">
            <v>0.2</v>
          </cell>
          <cell r="Z403">
            <v>0</v>
          </cell>
          <cell r="AA403">
            <v>1</v>
          </cell>
        </row>
        <row r="404">
          <cell r="H404">
            <v>1</v>
          </cell>
          <cell r="I404">
            <v>0.28</v>
          </cell>
          <cell r="J404">
            <v>0.5</v>
          </cell>
          <cell r="K404">
            <v>0.8</v>
          </cell>
          <cell r="L404">
            <v>0.8</v>
          </cell>
          <cell r="M404">
            <v>1</v>
          </cell>
          <cell r="N404">
            <v>1</v>
          </cell>
          <cell r="O404">
            <v>0.64</v>
          </cell>
          <cell r="P404">
            <v>0.09</v>
          </cell>
          <cell r="Q404">
            <v>0.25</v>
          </cell>
          <cell r="R404">
            <v>0</v>
          </cell>
          <cell r="S404">
            <v>0.6</v>
          </cell>
          <cell r="T404">
            <v>0</v>
          </cell>
          <cell r="U404">
            <v>0.6</v>
          </cell>
          <cell r="V404">
            <v>0</v>
          </cell>
          <cell r="W404">
            <v>0.6</v>
          </cell>
          <cell r="X404">
            <v>0</v>
          </cell>
          <cell r="Y404">
            <v>0.4</v>
          </cell>
          <cell r="Z404">
            <v>0</v>
          </cell>
          <cell r="AA404">
            <v>0.4</v>
          </cell>
        </row>
        <row r="405">
          <cell r="H405">
            <v>0.28</v>
          </cell>
          <cell r="I405">
            <v>1</v>
          </cell>
          <cell r="J405">
            <v>0.5</v>
          </cell>
          <cell r="K405">
            <v>0.8</v>
          </cell>
          <cell r="L405">
            <v>0.8</v>
          </cell>
          <cell r="M405">
            <v>0.26</v>
          </cell>
          <cell r="N405">
            <v>0.52</v>
          </cell>
          <cell r="O405">
            <v>0.28</v>
          </cell>
          <cell r="P405">
            <v>0.61</v>
          </cell>
          <cell r="Q405">
            <v>0.25</v>
          </cell>
          <cell r="R405">
            <v>0</v>
          </cell>
          <cell r="S405">
            <v>0.6</v>
          </cell>
          <cell r="T405">
            <v>0</v>
          </cell>
          <cell r="U405">
            <v>0.6</v>
          </cell>
          <cell r="V405">
            <v>0</v>
          </cell>
          <cell r="W405">
            <v>0.6</v>
          </cell>
          <cell r="X405">
            <v>0</v>
          </cell>
          <cell r="Y405">
            <v>0.4</v>
          </cell>
          <cell r="Z405">
            <v>0</v>
          </cell>
          <cell r="AA405">
            <v>0.4</v>
          </cell>
        </row>
        <row r="406">
          <cell r="H406">
            <v>0.5</v>
          </cell>
          <cell r="I406">
            <v>0.5</v>
          </cell>
          <cell r="J406">
            <v>1</v>
          </cell>
          <cell r="K406">
            <v>0.4</v>
          </cell>
          <cell r="L406">
            <v>0.6</v>
          </cell>
          <cell r="M406">
            <v>0.4</v>
          </cell>
          <cell r="N406">
            <v>0</v>
          </cell>
          <cell r="O406">
            <v>0</v>
          </cell>
          <cell r="P406">
            <v>0.4</v>
          </cell>
          <cell r="Q406">
            <v>0.25</v>
          </cell>
          <cell r="R406">
            <v>0</v>
          </cell>
          <cell r="S406">
            <v>0.2</v>
          </cell>
          <cell r="T406">
            <v>0</v>
          </cell>
          <cell r="U406">
            <v>0.2</v>
          </cell>
          <cell r="V406">
            <v>0</v>
          </cell>
          <cell r="W406">
            <v>0.4</v>
          </cell>
          <cell r="X406">
            <v>0</v>
          </cell>
          <cell r="Y406">
            <v>0.2</v>
          </cell>
          <cell r="Z406">
            <v>0</v>
          </cell>
          <cell r="AA406">
            <v>0.2</v>
          </cell>
        </row>
        <row r="407">
          <cell r="H407">
            <v>0.8</v>
          </cell>
          <cell r="I407">
            <v>0.8</v>
          </cell>
          <cell r="J407">
            <v>0.4</v>
          </cell>
          <cell r="K407">
            <v>1</v>
          </cell>
          <cell r="L407">
            <v>0.6</v>
          </cell>
          <cell r="M407">
            <v>0.6</v>
          </cell>
          <cell r="N407">
            <v>0</v>
          </cell>
          <cell r="O407">
            <v>0</v>
          </cell>
          <cell r="P407">
            <v>0.6</v>
          </cell>
          <cell r="Q407">
            <v>0.6</v>
          </cell>
          <cell r="R407">
            <v>0.2</v>
          </cell>
          <cell r="S407">
            <v>0.8</v>
          </cell>
          <cell r="T407">
            <v>0.2</v>
          </cell>
          <cell r="U407">
            <v>0.8</v>
          </cell>
          <cell r="V407">
            <v>0</v>
          </cell>
          <cell r="W407">
            <v>0.6</v>
          </cell>
          <cell r="X407">
            <v>0.2</v>
          </cell>
          <cell r="Y407">
            <v>0.4</v>
          </cell>
          <cell r="Z407">
            <v>0.2</v>
          </cell>
          <cell r="AA407">
            <v>0.4</v>
          </cell>
        </row>
        <row r="408">
          <cell r="H408">
            <v>0.8</v>
          </cell>
          <cell r="I408">
            <v>0.8</v>
          </cell>
          <cell r="J408">
            <v>0.6</v>
          </cell>
          <cell r="K408">
            <v>0.6</v>
          </cell>
          <cell r="L408">
            <v>1</v>
          </cell>
          <cell r="M408">
            <v>0.8</v>
          </cell>
          <cell r="N408">
            <v>0.4</v>
          </cell>
          <cell r="O408">
            <v>0.4</v>
          </cell>
          <cell r="P408">
            <v>1</v>
          </cell>
          <cell r="Q408">
            <v>0.6</v>
          </cell>
          <cell r="R408">
            <v>0</v>
          </cell>
          <cell r="S408">
            <v>0.8</v>
          </cell>
          <cell r="T408">
            <v>0</v>
          </cell>
          <cell r="U408">
            <v>0.8</v>
          </cell>
          <cell r="V408">
            <v>0</v>
          </cell>
          <cell r="W408">
            <v>0.6</v>
          </cell>
          <cell r="X408">
            <v>0</v>
          </cell>
          <cell r="Y408">
            <v>0.4</v>
          </cell>
          <cell r="Z408">
            <v>0</v>
          </cell>
          <cell r="AA408">
            <v>0.4</v>
          </cell>
        </row>
        <row r="409">
          <cell r="H409">
            <v>1</v>
          </cell>
          <cell r="I409">
            <v>0.26</v>
          </cell>
          <cell r="J409">
            <v>0.4</v>
          </cell>
          <cell r="K409">
            <v>0.6</v>
          </cell>
          <cell r="L409">
            <v>0.8</v>
          </cell>
          <cell r="M409">
            <v>1</v>
          </cell>
          <cell r="N409">
            <v>0.18</v>
          </cell>
          <cell r="O409">
            <v>-0.09</v>
          </cell>
          <cell r="P409">
            <v>0.36</v>
          </cell>
          <cell r="Q409">
            <v>0.25</v>
          </cell>
          <cell r="R409">
            <v>0</v>
          </cell>
          <cell r="S409">
            <v>0.2</v>
          </cell>
          <cell r="T409">
            <v>0</v>
          </cell>
          <cell r="U409">
            <v>0.2</v>
          </cell>
          <cell r="V409">
            <v>0</v>
          </cell>
          <cell r="W409">
            <v>0</v>
          </cell>
          <cell r="X409">
            <v>0</v>
          </cell>
          <cell r="Y409">
            <v>0</v>
          </cell>
          <cell r="Z409">
            <v>0</v>
          </cell>
          <cell r="AA409">
            <v>0</v>
          </cell>
        </row>
        <row r="410">
          <cell r="H410">
            <v>1</v>
          </cell>
          <cell r="I410">
            <v>0.52</v>
          </cell>
          <cell r="J410">
            <v>0</v>
          </cell>
          <cell r="K410">
            <v>0</v>
          </cell>
          <cell r="L410">
            <v>0.4</v>
          </cell>
          <cell r="M410">
            <v>0.18</v>
          </cell>
          <cell r="N410">
            <v>1</v>
          </cell>
          <cell r="O410">
            <v>0.03</v>
          </cell>
          <cell r="P410">
            <v>0.09</v>
          </cell>
          <cell r="Q410">
            <v>0</v>
          </cell>
          <cell r="R410">
            <v>0</v>
          </cell>
          <cell r="S410">
            <v>0</v>
          </cell>
          <cell r="T410">
            <v>0</v>
          </cell>
          <cell r="U410">
            <v>0</v>
          </cell>
          <cell r="V410">
            <v>0</v>
          </cell>
          <cell r="W410">
            <v>0</v>
          </cell>
          <cell r="X410">
            <v>0</v>
          </cell>
          <cell r="Y410">
            <v>0</v>
          </cell>
          <cell r="Z410">
            <v>0</v>
          </cell>
          <cell r="AA410">
            <v>0</v>
          </cell>
        </row>
        <row r="411">
          <cell r="H411">
            <v>0.64</v>
          </cell>
          <cell r="I411">
            <v>0.28</v>
          </cell>
          <cell r="J411">
            <v>0</v>
          </cell>
          <cell r="K411">
            <v>0</v>
          </cell>
          <cell r="L411">
            <v>0.4</v>
          </cell>
          <cell r="M411">
            <v>-0.09</v>
          </cell>
          <cell r="N411">
            <v>0.03</v>
          </cell>
          <cell r="O411">
            <v>1</v>
          </cell>
          <cell r="P411">
            <v>-0.04</v>
          </cell>
          <cell r="Q411">
            <v>0</v>
          </cell>
          <cell r="R411">
            <v>0</v>
          </cell>
          <cell r="S411">
            <v>0</v>
          </cell>
          <cell r="T411">
            <v>0</v>
          </cell>
          <cell r="U411">
            <v>0</v>
          </cell>
          <cell r="V411">
            <v>0</v>
          </cell>
          <cell r="W411">
            <v>0</v>
          </cell>
          <cell r="X411">
            <v>0</v>
          </cell>
          <cell r="Y411">
            <v>0</v>
          </cell>
          <cell r="Z411">
            <v>0</v>
          </cell>
          <cell r="AA411">
            <v>0</v>
          </cell>
        </row>
        <row r="412">
          <cell r="H412">
            <v>0.09</v>
          </cell>
          <cell r="I412">
            <v>0.61</v>
          </cell>
          <cell r="J412">
            <v>0.4</v>
          </cell>
          <cell r="K412">
            <v>0.6</v>
          </cell>
          <cell r="L412">
            <v>1</v>
          </cell>
          <cell r="M412">
            <v>0.36</v>
          </cell>
          <cell r="N412">
            <v>0.09</v>
          </cell>
          <cell r="O412">
            <v>-0.04</v>
          </cell>
          <cell r="P412">
            <v>1</v>
          </cell>
          <cell r="Q412">
            <v>0.6</v>
          </cell>
          <cell r="R412">
            <v>0</v>
          </cell>
          <cell r="S412">
            <v>0.6</v>
          </cell>
          <cell r="T412">
            <v>0</v>
          </cell>
          <cell r="U412">
            <v>0.6</v>
          </cell>
          <cell r="V412">
            <v>0</v>
          </cell>
          <cell r="W412">
            <v>0</v>
          </cell>
          <cell r="X412">
            <v>0</v>
          </cell>
          <cell r="Y412">
            <v>0.2</v>
          </cell>
          <cell r="Z412">
            <v>0</v>
          </cell>
          <cell r="AA412">
            <v>0.2</v>
          </cell>
        </row>
        <row r="413">
          <cell r="H413">
            <v>0.25</v>
          </cell>
          <cell r="I413">
            <v>0.25</v>
          </cell>
          <cell r="J413">
            <v>0.25</v>
          </cell>
          <cell r="K413">
            <v>0.6</v>
          </cell>
          <cell r="L413">
            <v>0.6</v>
          </cell>
          <cell r="M413">
            <v>0.25</v>
          </cell>
          <cell r="N413">
            <v>0</v>
          </cell>
          <cell r="O413">
            <v>0</v>
          </cell>
          <cell r="P413">
            <v>0.6</v>
          </cell>
          <cell r="Q413">
            <v>1</v>
          </cell>
          <cell r="R413">
            <v>0</v>
          </cell>
          <cell r="S413">
            <v>0</v>
          </cell>
          <cell r="T413">
            <v>0</v>
          </cell>
          <cell r="U413">
            <v>0</v>
          </cell>
          <cell r="V413">
            <v>0</v>
          </cell>
          <cell r="W413">
            <v>0</v>
          </cell>
          <cell r="X413">
            <v>0</v>
          </cell>
          <cell r="Y413">
            <v>0.2</v>
          </cell>
          <cell r="Z413">
            <v>0</v>
          </cell>
          <cell r="AA413">
            <v>0.2</v>
          </cell>
        </row>
        <row r="414">
          <cell r="H414">
            <v>0</v>
          </cell>
          <cell r="I414">
            <v>0</v>
          </cell>
          <cell r="J414">
            <v>0</v>
          </cell>
          <cell r="K414">
            <v>0.2</v>
          </cell>
          <cell r="L414">
            <v>0</v>
          </cell>
          <cell r="M414">
            <v>0</v>
          </cell>
          <cell r="N414">
            <v>0</v>
          </cell>
          <cell r="O414">
            <v>0</v>
          </cell>
          <cell r="P414">
            <v>0</v>
          </cell>
          <cell r="Q414">
            <v>0</v>
          </cell>
          <cell r="R414">
            <v>1</v>
          </cell>
          <cell r="S414">
            <v>0</v>
          </cell>
          <cell r="T414">
            <v>0.4</v>
          </cell>
          <cell r="U414">
            <v>0</v>
          </cell>
          <cell r="V414">
            <v>0</v>
          </cell>
          <cell r="W414">
            <v>0</v>
          </cell>
          <cell r="X414">
            <v>0.2</v>
          </cell>
          <cell r="Y414">
            <v>0</v>
          </cell>
          <cell r="Z414">
            <v>0.4</v>
          </cell>
          <cell r="AA414">
            <v>0</v>
          </cell>
        </row>
        <row r="415">
          <cell r="H415">
            <v>0.6</v>
          </cell>
          <cell r="I415">
            <v>0.6</v>
          </cell>
          <cell r="J415">
            <v>0.2</v>
          </cell>
          <cell r="K415">
            <v>0.8</v>
          </cell>
          <cell r="L415">
            <v>0.8</v>
          </cell>
          <cell r="M415">
            <v>0.2</v>
          </cell>
          <cell r="N415">
            <v>0</v>
          </cell>
          <cell r="O415">
            <v>0</v>
          </cell>
          <cell r="P415">
            <v>0.6</v>
          </cell>
          <cell r="Q415">
            <v>0</v>
          </cell>
          <cell r="R415">
            <v>0</v>
          </cell>
          <cell r="S415">
            <v>1</v>
          </cell>
          <cell r="T415">
            <v>0</v>
          </cell>
          <cell r="U415">
            <v>0.8</v>
          </cell>
          <cell r="V415">
            <v>0</v>
          </cell>
          <cell r="W415">
            <v>0</v>
          </cell>
          <cell r="X415">
            <v>0</v>
          </cell>
          <cell r="Y415">
            <v>0.2</v>
          </cell>
          <cell r="Z415">
            <v>0</v>
          </cell>
          <cell r="AA415">
            <v>0.2</v>
          </cell>
        </row>
        <row r="416">
          <cell r="H416">
            <v>0</v>
          </cell>
          <cell r="I416">
            <v>0</v>
          </cell>
          <cell r="J416">
            <v>0</v>
          </cell>
          <cell r="K416">
            <v>0.2</v>
          </cell>
          <cell r="L416">
            <v>0</v>
          </cell>
          <cell r="M416">
            <v>0</v>
          </cell>
          <cell r="N416">
            <v>0</v>
          </cell>
          <cell r="O416">
            <v>0</v>
          </cell>
          <cell r="P416">
            <v>0</v>
          </cell>
          <cell r="Q416">
            <v>0</v>
          </cell>
          <cell r="R416">
            <v>0.4</v>
          </cell>
          <cell r="S416">
            <v>0</v>
          </cell>
          <cell r="T416">
            <v>1</v>
          </cell>
          <cell r="U416">
            <v>0</v>
          </cell>
          <cell r="V416">
            <v>0</v>
          </cell>
          <cell r="W416">
            <v>0</v>
          </cell>
          <cell r="X416">
            <v>0.2</v>
          </cell>
          <cell r="Y416">
            <v>0</v>
          </cell>
          <cell r="Z416">
            <v>0.4</v>
          </cell>
          <cell r="AA416">
            <v>0</v>
          </cell>
        </row>
        <row r="417">
          <cell r="H417">
            <v>0.6</v>
          </cell>
          <cell r="I417">
            <v>0.6</v>
          </cell>
          <cell r="J417">
            <v>0.2</v>
          </cell>
          <cell r="K417">
            <v>0.8</v>
          </cell>
          <cell r="L417">
            <v>0.8</v>
          </cell>
          <cell r="M417">
            <v>0.2</v>
          </cell>
          <cell r="N417">
            <v>0</v>
          </cell>
          <cell r="O417">
            <v>0</v>
          </cell>
          <cell r="P417">
            <v>0.6</v>
          </cell>
          <cell r="Q417">
            <v>0</v>
          </cell>
          <cell r="R417">
            <v>0</v>
          </cell>
          <cell r="S417">
            <v>0.8</v>
          </cell>
          <cell r="T417">
            <v>0</v>
          </cell>
          <cell r="U417">
            <v>1</v>
          </cell>
          <cell r="V417">
            <v>0</v>
          </cell>
          <cell r="W417">
            <v>0</v>
          </cell>
          <cell r="X417">
            <v>0</v>
          </cell>
          <cell r="Y417">
            <v>0.2</v>
          </cell>
          <cell r="Z417">
            <v>0</v>
          </cell>
          <cell r="AA417">
            <v>0.2</v>
          </cell>
        </row>
        <row r="418">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1</v>
          </cell>
          <cell r="W418">
            <v>0</v>
          </cell>
          <cell r="X418">
            <v>0</v>
          </cell>
          <cell r="Y418">
            <v>0</v>
          </cell>
          <cell r="Z418">
            <v>0.4</v>
          </cell>
          <cell r="AA418">
            <v>0</v>
          </cell>
        </row>
        <row r="419">
          <cell r="H419">
            <v>0.6</v>
          </cell>
          <cell r="I419">
            <v>0.6</v>
          </cell>
          <cell r="J419">
            <v>0.4</v>
          </cell>
          <cell r="K419">
            <v>0.6</v>
          </cell>
          <cell r="L419">
            <v>0.6</v>
          </cell>
          <cell r="M419">
            <v>0</v>
          </cell>
          <cell r="N419">
            <v>0</v>
          </cell>
          <cell r="O419">
            <v>0</v>
          </cell>
          <cell r="P419">
            <v>0</v>
          </cell>
          <cell r="Q419">
            <v>0</v>
          </cell>
          <cell r="R419">
            <v>0</v>
          </cell>
          <cell r="S419">
            <v>0</v>
          </cell>
          <cell r="T419">
            <v>0</v>
          </cell>
          <cell r="U419">
            <v>0</v>
          </cell>
          <cell r="V419">
            <v>0</v>
          </cell>
          <cell r="W419">
            <v>1</v>
          </cell>
          <cell r="X419">
            <v>0</v>
          </cell>
          <cell r="Y419">
            <v>0</v>
          </cell>
          <cell r="Z419">
            <v>0</v>
          </cell>
          <cell r="AA419">
            <v>0.8</v>
          </cell>
        </row>
        <row r="420">
          <cell r="H420">
            <v>0</v>
          </cell>
          <cell r="I420">
            <v>0</v>
          </cell>
          <cell r="J420">
            <v>0</v>
          </cell>
          <cell r="K420">
            <v>0.2</v>
          </cell>
          <cell r="L420">
            <v>0</v>
          </cell>
          <cell r="M420">
            <v>0</v>
          </cell>
          <cell r="N420">
            <v>0</v>
          </cell>
          <cell r="O420">
            <v>0</v>
          </cell>
          <cell r="P420">
            <v>0</v>
          </cell>
          <cell r="Q420">
            <v>0</v>
          </cell>
          <cell r="R420">
            <v>0.2</v>
          </cell>
          <cell r="S420">
            <v>0</v>
          </cell>
          <cell r="T420">
            <v>0.2</v>
          </cell>
          <cell r="U420">
            <v>0</v>
          </cell>
          <cell r="V420">
            <v>0</v>
          </cell>
          <cell r="W420">
            <v>0</v>
          </cell>
          <cell r="X420">
            <v>1</v>
          </cell>
          <cell r="Y420">
            <v>0</v>
          </cell>
          <cell r="Z420">
            <v>0.4</v>
          </cell>
          <cell r="AA420">
            <v>0</v>
          </cell>
        </row>
        <row r="421">
          <cell r="H421">
            <v>0.4</v>
          </cell>
          <cell r="I421">
            <v>0.4</v>
          </cell>
          <cell r="J421">
            <v>0.2</v>
          </cell>
          <cell r="K421">
            <v>0.4</v>
          </cell>
          <cell r="L421">
            <v>0.4</v>
          </cell>
          <cell r="M421">
            <v>0</v>
          </cell>
          <cell r="N421">
            <v>0</v>
          </cell>
          <cell r="O421">
            <v>0</v>
          </cell>
          <cell r="P421">
            <v>0.2</v>
          </cell>
          <cell r="Q421">
            <v>0.2</v>
          </cell>
          <cell r="R421">
            <v>0</v>
          </cell>
          <cell r="S421">
            <v>0.2</v>
          </cell>
          <cell r="T421">
            <v>0</v>
          </cell>
          <cell r="U421">
            <v>0.2</v>
          </cell>
          <cell r="V421">
            <v>0</v>
          </cell>
          <cell r="W421">
            <v>0</v>
          </cell>
          <cell r="X421">
            <v>0</v>
          </cell>
          <cell r="Y421">
            <v>1</v>
          </cell>
          <cell r="Z421">
            <v>0</v>
          </cell>
          <cell r="AA421">
            <v>0.2</v>
          </cell>
        </row>
        <row r="422">
          <cell r="H422">
            <v>0</v>
          </cell>
          <cell r="I422">
            <v>0</v>
          </cell>
          <cell r="J422">
            <v>0</v>
          </cell>
          <cell r="K422">
            <v>0.2</v>
          </cell>
          <cell r="L422">
            <v>0</v>
          </cell>
          <cell r="M422">
            <v>0</v>
          </cell>
          <cell r="N422">
            <v>0</v>
          </cell>
          <cell r="O422">
            <v>0</v>
          </cell>
          <cell r="P422">
            <v>0</v>
          </cell>
          <cell r="Q422">
            <v>0</v>
          </cell>
          <cell r="R422">
            <v>0.4</v>
          </cell>
          <cell r="S422">
            <v>0</v>
          </cell>
          <cell r="T422">
            <v>0.4</v>
          </cell>
          <cell r="U422">
            <v>0</v>
          </cell>
          <cell r="V422">
            <v>0.4</v>
          </cell>
          <cell r="W422">
            <v>0</v>
          </cell>
          <cell r="X422">
            <v>0.4</v>
          </cell>
          <cell r="Y422">
            <v>0</v>
          </cell>
          <cell r="Z422">
            <v>1</v>
          </cell>
          <cell r="AA422">
            <v>0</v>
          </cell>
        </row>
        <row r="423">
          <cell r="H423">
            <v>0.4</v>
          </cell>
          <cell r="I423">
            <v>0.4</v>
          </cell>
          <cell r="J423">
            <v>0.2</v>
          </cell>
          <cell r="K423">
            <v>0.4</v>
          </cell>
          <cell r="L423">
            <v>0.4</v>
          </cell>
          <cell r="M423">
            <v>0</v>
          </cell>
          <cell r="N423">
            <v>0</v>
          </cell>
          <cell r="O423">
            <v>0</v>
          </cell>
          <cell r="P423">
            <v>0.2</v>
          </cell>
          <cell r="Q423">
            <v>0.2</v>
          </cell>
          <cell r="R423">
            <v>0</v>
          </cell>
          <cell r="S423">
            <v>0.2</v>
          </cell>
          <cell r="T423">
            <v>0</v>
          </cell>
          <cell r="U423">
            <v>0.2</v>
          </cell>
          <cell r="V423">
            <v>0</v>
          </cell>
          <cell r="W423">
            <v>0.8</v>
          </cell>
          <cell r="X423">
            <v>0</v>
          </cell>
          <cell r="Y423">
            <v>0.2</v>
          </cell>
          <cell r="Z423">
            <v>0</v>
          </cell>
          <cell r="AA423">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1">
        <row r="7">
          <cell r="C7">
            <v>41364</v>
          </cell>
        </row>
        <row r="164">
          <cell r="C164">
            <v>53.799976907659776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struction"/>
      <sheetName val="PDF Instruction"/>
      <sheetName val="Cover sheet"/>
      <sheetName val="D-Econ Data Summary"/>
      <sheetName val="D-MV Earnings"/>
      <sheetName val="D-Econ. available Capital"/>
      <sheetName val="1.Earnings overview - geograph"/>
      <sheetName val="2.Group highlights"/>
      <sheetName val="3.Group sales"/>
      <sheetName val="4. D - Consolidated IS"/>
      <sheetName val="5.Fair value items"/>
      <sheetName val="10.Run-off businesses"/>
      <sheetName val="D - Rates"/>
      <sheetName val="D - Earnings overview"/>
      <sheetName val="D - Group highlights"/>
      <sheetName val="D - FV guar &amp; imp ch"/>
      <sheetName val="D - Earnings by source"/>
      <sheetName val="D - Effective Tax"/>
      <sheetName val="D - Fcst"/>
      <sheetName val="D - Comm &amp; Exp"/>
      <sheetName val="D - Adj Opex"/>
      <sheetName val="D - Revenues"/>
      <sheetName val="D-Group sales"/>
      <sheetName val="D - Deposits"/>
      <sheetName val="D - MCVNB"/>
      <sheetName val="9. D - ROC - ROE"/>
      <sheetName val="D - RoE"/>
      <sheetName val="D - RoC"/>
      <sheetName val="6. D - Consolidated BS"/>
      <sheetName val="D - RGI"/>
      <sheetName val="7. D - Consolidated IGA"/>
      <sheetName val="D - Run-off businesses"/>
      <sheetName val="8. D - Capitalization"/>
      <sheetName val="Amer Earnings - USD"/>
      <sheetName val="Amer Earnings - EUR"/>
      <sheetName val="LP1"/>
      <sheetName val="LP2"/>
      <sheetName val="FinSupRep"/>
      <sheetName val="IS&amp;R"/>
      <sheetName val="FA"/>
      <sheetName val="VA"/>
      <sheetName val="MF"/>
      <sheetName val="ESP"/>
      <sheetName val="Canada"/>
      <sheetName val="Latin Amer"/>
      <sheetName val="Amer IGA"/>
      <sheetName val="Amer Invest"/>
      <sheetName val="US Corp Bond"/>
      <sheetName val="US MBS&amp;ABS"/>
      <sheetName val="NL earnings"/>
      <sheetName val="NL LIFE"/>
      <sheetName val="NL PENS"/>
      <sheetName val="NL NON LIFE"/>
      <sheetName val="NL Distribution"/>
      <sheetName val="NL IGA"/>
      <sheetName val="UK earnings - GBP"/>
      <sheetName val="UK earnings - EUR"/>
      <sheetName val="UK LIFE"/>
      <sheetName val="UK PENS"/>
      <sheetName val="UK IGA"/>
      <sheetName val="New Markets earnings"/>
      <sheetName val="CEE"/>
      <sheetName val="ASIA"/>
      <sheetName val="Western EU"/>
      <sheetName val="VA Europe"/>
      <sheetName val="AAM"/>
      <sheetName val="NewM IGA"/>
      <sheetName val="Company Ratings"/>
      <sheetName val="Disclaimer"/>
      <sheetName val="PR MST file Q1"/>
      <sheetName val="PR MST file Q1 (prev)"/>
      <sheetName val="PR MST file Q1 (diff to prev)"/>
      <sheetName val="PR MST file Q2"/>
      <sheetName val="PR MST file Q2 (prev)"/>
      <sheetName val="PR MST file Q2 (diff to prev)"/>
      <sheetName val="PR MST file Q3"/>
      <sheetName val="PR MST file Q3 (prev)"/>
      <sheetName val="PR MST file Q3 (diff to prev)"/>
      <sheetName val="PR MST file Q4"/>
      <sheetName val="PR MST file Q4 (prev)"/>
      <sheetName val="PR MST file Q4 (diff to prev)"/>
      <sheetName val="YTD PR MST file"/>
      <sheetName val="YTD PR MST file (prev)"/>
      <sheetName val="YTD PR MST file (diff to prev)"/>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rol Tab"/>
      <sheetName val="FX Rates"/>
      <sheetName val="Validations"/>
      <sheetName val="Q2 Risk Data Comments"/>
      <sheetName val="Q1 Risk Data Comments"/>
      <sheetName val="CU Analysis - EUR"/>
      <sheetName val="CU Analysis - Local"/>
      <sheetName val="Currency Analysis"/>
      <sheetName val="Dashboard Sensitivities"/>
      <sheetName val="Ref Man - IFRS Net Income"/>
      <sheetName val="Ref Man - IFRS Equity"/>
      <sheetName val="Ref Man - Excess Capital"/>
      <sheetName val="Ref Man - IGD Capital"/>
      <sheetName val="EQ Breakout - Summary"/>
      <sheetName val="EQ Breakout - EUR"/>
      <sheetName val="EQ Breakout - Local"/>
    </sheetNames>
    <sheetDataSet>
      <sheetData sheetId="0">
        <row r="4">
          <cell r="D4" t="str">
            <v>2013 Actual</v>
          </cell>
        </row>
        <row r="5">
          <cell r="D5" t="str">
            <v>Q2</v>
          </cell>
        </row>
        <row r="7">
          <cell r="D7" t="str">
            <v>2013 Actual</v>
          </cell>
        </row>
        <row r="8">
          <cell r="D8" t="str">
            <v>Q1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1.vml" /><Relationship Id="rId3"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F29"/>
  <sheetViews>
    <sheetView zoomScalePageLayoutView="0" workbookViewId="0" topLeftCell="A1">
      <selection activeCell="A1" sqref="A1"/>
    </sheetView>
  </sheetViews>
  <sheetFormatPr defaultColWidth="9.140625" defaultRowHeight="12.75"/>
  <cols>
    <col min="2" max="2" width="4.57421875" style="0" customWidth="1"/>
    <col min="3" max="3" width="3.140625" style="0" customWidth="1"/>
    <col min="4" max="4" width="85.140625" style="0" customWidth="1"/>
    <col min="6" max="6" width="10.140625" style="0" bestFit="1" customWidth="1"/>
  </cols>
  <sheetData>
    <row r="2" ht="12.75">
      <c r="F2" s="20" t="s">
        <v>29</v>
      </c>
    </row>
    <row r="3" spans="2:6" ht="12.75">
      <c r="B3" t="s">
        <v>91</v>
      </c>
      <c r="E3" t="s">
        <v>28</v>
      </c>
      <c r="F3" s="20" t="s">
        <v>30</v>
      </c>
    </row>
    <row r="5" spans="2:3" ht="12.75">
      <c r="B5">
        <v>1</v>
      </c>
      <c r="C5" t="s">
        <v>92</v>
      </c>
    </row>
    <row r="6" spans="3:4" ht="12.75">
      <c r="C6" t="s">
        <v>98</v>
      </c>
      <c r="D6" t="s">
        <v>93</v>
      </c>
    </row>
    <row r="7" spans="3:4" ht="12.75">
      <c r="C7" t="s">
        <v>96</v>
      </c>
      <c r="D7" t="s">
        <v>95</v>
      </c>
    </row>
    <row r="8" spans="3:4" ht="12.75">
      <c r="C8" t="s">
        <v>97</v>
      </c>
      <c r="D8" t="s">
        <v>94</v>
      </c>
    </row>
    <row r="9" spans="2:3" ht="12.75">
      <c r="B9">
        <v>2</v>
      </c>
      <c r="C9" t="s">
        <v>101</v>
      </c>
    </row>
    <row r="12" ht="12.75">
      <c r="B12" t="s">
        <v>100</v>
      </c>
    </row>
    <row r="13" ht="12.75">
      <c r="C13" t="s">
        <v>99</v>
      </c>
    </row>
    <row r="17" ht="12.75">
      <c r="B17" t="s">
        <v>39</v>
      </c>
    </row>
    <row r="19" ht="12.75">
      <c r="B19" t="s">
        <v>37</v>
      </c>
    </row>
    <row r="20" ht="12.75">
      <c r="B20" t="s">
        <v>38</v>
      </c>
    </row>
    <row r="21" ht="12.75">
      <c r="B21" t="s">
        <v>40</v>
      </c>
    </row>
    <row r="22" ht="12.75">
      <c r="B22" t="s">
        <v>41</v>
      </c>
    </row>
    <row r="27" ht="12.75">
      <c r="A27" s="21" t="s">
        <v>194</v>
      </c>
    </row>
    <row r="28" spans="2:3" ht="12.75">
      <c r="B28">
        <v>1</v>
      </c>
      <c r="C28" t="s">
        <v>192</v>
      </c>
    </row>
    <row r="29" ht="12.75">
      <c r="C29" t="s">
        <v>193</v>
      </c>
    </row>
  </sheetData>
  <sheetProtection/>
  <printOptions/>
  <pageMargins left="0.5511811023622047" right="0.3937007874015748" top="0.984251968503937" bottom="0.984251968503937" header="0.5118110236220472" footer="0.5118110236220472"/>
  <pageSetup fitToHeight="1" fitToWidth="1"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Q83"/>
  <sheetViews>
    <sheetView showGridLines="0" zoomScale="85" zoomScaleNormal="85" zoomScalePageLayoutView="0" workbookViewId="0" topLeftCell="A1">
      <selection activeCell="A1" sqref="A1"/>
    </sheetView>
  </sheetViews>
  <sheetFormatPr defaultColWidth="9.140625" defaultRowHeight="12.75"/>
  <cols>
    <col min="1" max="1" width="55.421875" style="122" customWidth="1"/>
    <col min="2" max="2" width="12.28125" style="122" customWidth="1"/>
    <col min="3" max="3" width="10.00390625" style="122" customWidth="1"/>
    <col min="4" max="4" width="11.28125" style="122" customWidth="1"/>
    <col min="5" max="5" width="15.57421875" style="122" customWidth="1"/>
    <col min="6" max="6" width="9.7109375" style="122" customWidth="1"/>
    <col min="7" max="7" width="11.421875" style="122" customWidth="1"/>
    <col min="8" max="8" width="11.00390625" style="122" customWidth="1"/>
    <col min="9" max="9" width="10.421875" style="122" customWidth="1"/>
    <col min="10" max="10" width="10.28125" style="122" customWidth="1"/>
    <col min="11" max="16384" width="9.140625" style="122" customWidth="1"/>
  </cols>
  <sheetData>
    <row r="1" spans="1:10" ht="15.75" customHeight="1">
      <c r="A1" s="733" t="s">
        <v>311</v>
      </c>
      <c r="B1" s="127"/>
      <c r="C1" s="127"/>
      <c r="D1" s="127"/>
      <c r="E1" s="127"/>
      <c r="F1" s="127"/>
      <c r="G1" s="127"/>
      <c r="H1" s="127"/>
      <c r="I1" s="127"/>
      <c r="J1" s="128"/>
    </row>
    <row r="2" spans="1:10" s="861" customFormat="1" ht="45">
      <c r="A2" s="476" t="s">
        <v>4</v>
      </c>
      <c r="B2" s="276" t="s">
        <v>319</v>
      </c>
      <c r="C2" s="276" t="s">
        <v>110</v>
      </c>
      <c r="D2" s="276" t="s">
        <v>188</v>
      </c>
      <c r="E2" s="276" t="s">
        <v>471</v>
      </c>
      <c r="F2" s="276" t="s">
        <v>111</v>
      </c>
      <c r="G2" s="276" t="s">
        <v>180</v>
      </c>
      <c r="H2" s="276" t="s">
        <v>320</v>
      </c>
      <c r="I2" s="276" t="s">
        <v>259</v>
      </c>
      <c r="J2" s="277" t="s">
        <v>134</v>
      </c>
    </row>
    <row r="3" spans="1:10" ht="12" customHeight="1">
      <c r="A3" s="278"/>
      <c r="B3" s="134"/>
      <c r="C3" s="134"/>
      <c r="D3" s="134"/>
      <c r="E3" s="134"/>
      <c r="F3" s="134"/>
      <c r="G3" s="135"/>
      <c r="H3" s="134"/>
      <c r="I3" s="135"/>
      <c r="J3" s="135"/>
    </row>
    <row r="4" spans="1:10" ht="12" customHeight="1">
      <c r="A4" s="893" t="s">
        <v>765</v>
      </c>
      <c r="B4" s="132"/>
      <c r="C4" s="132"/>
      <c r="D4" s="132"/>
      <c r="E4" s="132"/>
      <c r="F4" s="132"/>
      <c r="G4" s="133"/>
      <c r="H4" s="132"/>
      <c r="I4" s="133"/>
      <c r="J4" s="133"/>
    </row>
    <row r="5" spans="1:10" ht="12" customHeight="1">
      <c r="A5" s="131"/>
      <c r="B5" s="132"/>
      <c r="C5" s="132"/>
      <c r="D5" s="132"/>
      <c r="E5" s="132"/>
      <c r="F5" s="132"/>
      <c r="G5" s="133"/>
      <c r="H5" s="132"/>
      <c r="I5" s="133"/>
      <c r="J5" s="133"/>
    </row>
    <row r="6" spans="1:10" ht="12" customHeight="1">
      <c r="A6" s="90" t="s">
        <v>112</v>
      </c>
      <c r="B6" s="95">
        <v>8192.561495</v>
      </c>
      <c r="C6" s="95">
        <v>7812.003175643798</v>
      </c>
      <c r="D6" s="95">
        <v>5381.311396604084</v>
      </c>
      <c r="E6" s="95">
        <v>-1819.7486256887998</v>
      </c>
      <c r="F6" s="95">
        <v>1346.9050876629162</v>
      </c>
      <c r="G6" s="96">
        <v>3797.395613</v>
      </c>
      <c r="H6" s="95">
        <v>24710.428142221997</v>
      </c>
      <c r="I6" s="96">
        <v>23.435329639299997</v>
      </c>
      <c r="J6" s="96">
        <v>24733.863471861296</v>
      </c>
    </row>
    <row r="7" spans="1:10" ht="7.5" customHeight="1">
      <c r="A7" s="90"/>
      <c r="B7" s="95"/>
      <c r="C7" s="95"/>
      <c r="D7" s="95"/>
      <c r="E7" s="95"/>
      <c r="F7" s="95"/>
      <c r="G7" s="96"/>
      <c r="H7" s="95"/>
      <c r="I7" s="96"/>
      <c r="J7" s="96"/>
    </row>
    <row r="8" spans="1:10" ht="12" customHeight="1">
      <c r="A8" s="90" t="s">
        <v>394</v>
      </c>
      <c r="B8" s="95">
        <v>0</v>
      </c>
      <c r="C8" s="95">
        <v>1375.5523336704</v>
      </c>
      <c r="D8" s="95">
        <v>0</v>
      </c>
      <c r="E8" s="95">
        <v>0</v>
      </c>
      <c r="F8" s="95">
        <v>0</v>
      </c>
      <c r="G8" s="96">
        <v>0</v>
      </c>
      <c r="H8" s="95">
        <v>1375.5523336704</v>
      </c>
      <c r="I8" s="96">
        <v>-0.1274010602</v>
      </c>
      <c r="J8" s="96">
        <v>1375.4249326102</v>
      </c>
    </row>
    <row r="9" spans="1:10" ht="7.5" customHeight="1">
      <c r="A9" s="90"/>
      <c r="B9" s="95"/>
      <c r="C9" s="95"/>
      <c r="D9" s="95"/>
      <c r="E9" s="95"/>
      <c r="F9" s="95"/>
      <c r="G9" s="96"/>
      <c r="H9" s="95"/>
      <c r="I9" s="96"/>
      <c r="J9" s="96"/>
    </row>
    <row r="10" spans="1:10" ht="12" customHeight="1">
      <c r="A10" s="279" t="s">
        <v>32</v>
      </c>
      <c r="B10" s="95"/>
      <c r="C10" s="95"/>
      <c r="D10" s="95"/>
      <c r="E10" s="95"/>
      <c r="F10" s="95"/>
      <c r="G10" s="96"/>
      <c r="H10" s="95"/>
      <c r="I10" s="96"/>
      <c r="J10" s="96"/>
    </row>
    <row r="11" spans="1:10" ht="12" customHeight="1">
      <c r="A11" s="480" t="s">
        <v>467</v>
      </c>
      <c r="B11" s="95"/>
      <c r="C11" s="95"/>
      <c r="D11" s="95"/>
      <c r="E11" s="95"/>
      <c r="F11" s="95"/>
      <c r="G11" s="282"/>
      <c r="H11" s="95"/>
      <c r="I11" s="282"/>
      <c r="J11" s="282"/>
    </row>
    <row r="12" spans="1:10" ht="12" customHeight="1">
      <c r="A12" s="90" t="s">
        <v>472</v>
      </c>
      <c r="G12" s="113"/>
      <c r="I12" s="113"/>
      <c r="J12" s="96"/>
    </row>
    <row r="13" spans="1:10" ht="12" customHeight="1">
      <c r="A13" s="280" t="s">
        <v>202</v>
      </c>
      <c r="B13" s="95">
        <v>0</v>
      </c>
      <c r="C13" s="95">
        <v>0</v>
      </c>
      <c r="D13" s="95">
        <v>5.2632524708999995</v>
      </c>
      <c r="E13" s="95">
        <v>0</v>
      </c>
      <c r="F13" s="95">
        <v>0</v>
      </c>
      <c r="G13" s="96">
        <v>0</v>
      </c>
      <c r="H13" s="95">
        <v>5.2632524708999995</v>
      </c>
      <c r="I13" s="96">
        <v>0</v>
      </c>
      <c r="J13" s="96">
        <v>5.2632524708999995</v>
      </c>
    </row>
    <row r="14" spans="1:10" ht="12" customHeight="1">
      <c r="A14" s="91" t="s">
        <v>468</v>
      </c>
      <c r="B14" s="95">
        <v>0</v>
      </c>
      <c r="C14" s="95">
        <v>0</v>
      </c>
      <c r="D14" s="95">
        <v>0</v>
      </c>
      <c r="E14" s="95">
        <v>257.95069537769996</v>
      </c>
      <c r="F14" s="95">
        <v>0</v>
      </c>
      <c r="G14" s="282">
        <v>0</v>
      </c>
      <c r="H14" s="95">
        <v>257.95069537769996</v>
      </c>
      <c r="I14" s="282">
        <v>0</v>
      </c>
      <c r="J14" s="96">
        <v>257.95069537769996</v>
      </c>
    </row>
    <row r="15" spans="1:10" ht="12" customHeight="1">
      <c r="A15" s="91" t="s">
        <v>469</v>
      </c>
      <c r="B15" s="95">
        <v>0</v>
      </c>
      <c r="C15" s="95">
        <v>0</v>
      </c>
      <c r="D15" s="95">
        <v>-1.8688230009</v>
      </c>
      <c r="E15" s="95">
        <v>-62.0013375923</v>
      </c>
      <c r="F15" s="95">
        <v>0</v>
      </c>
      <c r="G15" s="282">
        <v>0</v>
      </c>
      <c r="H15" s="95">
        <v>-63.8701605932</v>
      </c>
      <c r="I15" s="282">
        <v>0</v>
      </c>
      <c r="J15" s="96">
        <v>-63.8701605932</v>
      </c>
    </row>
    <row r="16" spans="1:10" ht="12" customHeight="1">
      <c r="A16" s="279"/>
      <c r="B16" s="95"/>
      <c r="C16" s="95"/>
      <c r="D16" s="95"/>
      <c r="E16" s="95"/>
      <c r="F16" s="95"/>
      <c r="G16" s="282"/>
      <c r="H16" s="95"/>
      <c r="I16" s="282"/>
      <c r="J16" s="282"/>
    </row>
    <row r="17" spans="1:10" ht="12" customHeight="1">
      <c r="A17" s="480" t="s">
        <v>466</v>
      </c>
      <c r="B17" s="95"/>
      <c r="C17" s="95"/>
      <c r="D17" s="95"/>
      <c r="E17" s="95"/>
      <c r="F17" s="95"/>
      <c r="G17" s="282"/>
      <c r="H17" s="95"/>
      <c r="I17" s="282"/>
      <c r="J17" s="282"/>
    </row>
    <row r="18" spans="1:10" ht="12" customHeight="1">
      <c r="A18" s="90" t="s">
        <v>197</v>
      </c>
      <c r="B18" s="95"/>
      <c r="C18" s="95"/>
      <c r="D18" s="95"/>
      <c r="E18" s="95"/>
      <c r="F18" s="95"/>
      <c r="G18" s="96"/>
      <c r="H18" s="95"/>
      <c r="I18" s="96"/>
      <c r="J18" s="96"/>
    </row>
    <row r="19" spans="1:10" ht="12" customHeight="1">
      <c r="A19" s="280" t="s">
        <v>198</v>
      </c>
      <c r="B19" s="95">
        <v>0</v>
      </c>
      <c r="C19" s="95">
        <v>0</v>
      </c>
      <c r="D19" s="95">
        <v>1679.2609694361</v>
      </c>
      <c r="E19" s="95">
        <v>0</v>
      </c>
      <c r="F19" s="95">
        <v>0</v>
      </c>
      <c r="G19" s="96">
        <v>0</v>
      </c>
      <c r="H19" s="95">
        <v>1679.2609694361</v>
      </c>
      <c r="I19" s="96">
        <v>0</v>
      </c>
      <c r="J19" s="96">
        <v>1679.2609694361</v>
      </c>
    </row>
    <row r="20" spans="1:10" ht="12" customHeight="1">
      <c r="A20" s="90" t="s">
        <v>689</v>
      </c>
      <c r="B20" s="95"/>
      <c r="C20" s="95"/>
      <c r="D20" s="95"/>
      <c r="E20" s="95"/>
      <c r="F20" s="95"/>
      <c r="G20" s="96"/>
      <c r="H20" s="95"/>
      <c r="I20" s="96"/>
      <c r="J20" s="96"/>
    </row>
    <row r="21" spans="1:10" ht="12" customHeight="1">
      <c r="A21" s="280" t="s">
        <v>199</v>
      </c>
      <c r="B21" s="95">
        <v>0</v>
      </c>
      <c r="C21" s="95">
        <v>0</v>
      </c>
      <c r="D21" s="95">
        <v>-1236.9453850698</v>
      </c>
      <c r="E21" s="95">
        <v>0</v>
      </c>
      <c r="F21" s="95">
        <v>0</v>
      </c>
      <c r="G21" s="96">
        <v>0</v>
      </c>
      <c r="H21" s="95">
        <v>-1236.9453850698</v>
      </c>
      <c r="I21" s="96">
        <v>0</v>
      </c>
      <c r="J21" s="96">
        <v>-1236.9453850698</v>
      </c>
    </row>
    <row r="22" spans="1:10" ht="12" customHeight="1">
      <c r="A22" s="90" t="s">
        <v>200</v>
      </c>
      <c r="B22" s="95">
        <v>0</v>
      </c>
      <c r="C22" s="95">
        <v>0</v>
      </c>
      <c r="D22" s="95">
        <v>-781.6045304677</v>
      </c>
      <c r="E22" s="95">
        <v>0</v>
      </c>
      <c r="F22" s="95">
        <v>0</v>
      </c>
      <c r="G22" s="96">
        <v>0</v>
      </c>
      <c r="H22" s="95">
        <v>-781.6045304677</v>
      </c>
      <c r="I22" s="96">
        <v>0</v>
      </c>
      <c r="J22" s="96">
        <v>-781.6045304677</v>
      </c>
    </row>
    <row r="23" spans="1:10" ht="12" customHeight="1">
      <c r="A23" s="281" t="s">
        <v>189</v>
      </c>
      <c r="B23" s="95"/>
      <c r="C23" s="95"/>
      <c r="D23" s="95"/>
      <c r="E23" s="95"/>
      <c r="F23" s="95"/>
      <c r="G23" s="96"/>
      <c r="H23" s="95"/>
      <c r="I23" s="96"/>
      <c r="J23" s="282"/>
    </row>
    <row r="24" spans="1:10" ht="12" customHeight="1">
      <c r="A24" s="283" t="s">
        <v>121</v>
      </c>
      <c r="B24" s="95">
        <v>0</v>
      </c>
      <c r="C24" s="95">
        <v>0</v>
      </c>
      <c r="D24" s="95">
        <v>-365.64717015779996</v>
      </c>
      <c r="E24" s="95">
        <v>83.86390859710001</v>
      </c>
      <c r="F24" s="95">
        <v>-1562.7927402392</v>
      </c>
      <c r="G24" s="96">
        <v>0</v>
      </c>
      <c r="H24" s="95">
        <v>-1844.5760017999</v>
      </c>
      <c r="I24" s="96">
        <v>0</v>
      </c>
      <c r="J24" s="282">
        <v>-1844.5760017999</v>
      </c>
    </row>
    <row r="25" spans="1:10" ht="12" customHeight="1">
      <c r="A25" s="90" t="s">
        <v>465</v>
      </c>
      <c r="B25" s="95">
        <v>0</v>
      </c>
      <c r="C25" s="95">
        <v>0</v>
      </c>
      <c r="D25" s="95">
        <v>0</v>
      </c>
      <c r="E25" s="95">
        <v>0</v>
      </c>
      <c r="F25" s="95">
        <v>-7.355556637800002</v>
      </c>
      <c r="G25" s="96">
        <v>0</v>
      </c>
      <c r="H25" s="95">
        <v>-7.355556637800002</v>
      </c>
      <c r="I25" s="96">
        <v>0</v>
      </c>
      <c r="J25" s="96">
        <v>-7.355556637800002</v>
      </c>
    </row>
    <row r="26" spans="1:10" ht="12" customHeight="1">
      <c r="A26" s="90" t="s">
        <v>120</v>
      </c>
      <c r="B26" s="95">
        <v>0</v>
      </c>
      <c r="C26" s="95">
        <v>0</v>
      </c>
      <c r="D26" s="95">
        <v>0</v>
      </c>
      <c r="E26" s="95">
        <v>0</v>
      </c>
      <c r="F26" s="95">
        <v>-6.7174300794</v>
      </c>
      <c r="G26" s="96">
        <v>0</v>
      </c>
      <c r="H26" s="95">
        <v>-6.7174300794</v>
      </c>
      <c r="I26" s="96">
        <v>0</v>
      </c>
      <c r="J26" s="96">
        <v>-6.7174300794</v>
      </c>
    </row>
    <row r="27" spans="1:10" ht="12" customHeight="1">
      <c r="A27" s="91" t="s">
        <v>477</v>
      </c>
      <c r="B27" s="95">
        <v>0</v>
      </c>
      <c r="C27" s="95">
        <v>0</v>
      </c>
      <c r="D27" s="95">
        <v>117.74493559649996</v>
      </c>
      <c r="E27" s="95">
        <v>0</v>
      </c>
      <c r="F27" s="95">
        <v>65.0242265211</v>
      </c>
      <c r="G27" s="96">
        <v>0</v>
      </c>
      <c r="H27" s="95">
        <v>182.76916211759996</v>
      </c>
      <c r="I27" s="96">
        <v>0</v>
      </c>
      <c r="J27" s="282">
        <v>182.76916211759996</v>
      </c>
    </row>
    <row r="28" spans="1:10" ht="12" customHeight="1">
      <c r="A28" s="281" t="s">
        <v>133</v>
      </c>
      <c r="B28" s="95">
        <v>0</v>
      </c>
      <c r="C28" s="95">
        <v>4.993276032499807</v>
      </c>
      <c r="D28" s="95">
        <v>0</v>
      </c>
      <c r="E28" s="95">
        <v>0</v>
      </c>
      <c r="F28" s="95">
        <v>0</v>
      </c>
      <c r="G28" s="96">
        <v>0</v>
      </c>
      <c r="H28" s="95">
        <v>4.993276032499807</v>
      </c>
      <c r="I28" s="96">
        <v>-3.4226315801999996</v>
      </c>
      <c r="J28" s="282">
        <v>1.5706444522998075</v>
      </c>
    </row>
    <row r="29" spans="1:10" s="206" customFormat="1" ht="12" customHeight="1">
      <c r="A29" s="284" t="s">
        <v>190</v>
      </c>
      <c r="B29" s="285">
        <v>0</v>
      </c>
      <c r="C29" s="285">
        <v>4.993276032499807</v>
      </c>
      <c r="D29" s="285">
        <v>-583.7967511927002</v>
      </c>
      <c r="E29" s="285">
        <v>279.8132663825</v>
      </c>
      <c r="F29" s="285">
        <v>-1511.8415004352998</v>
      </c>
      <c r="G29" s="286">
        <v>0</v>
      </c>
      <c r="H29" s="285">
        <v>-1810.8317092130003</v>
      </c>
      <c r="I29" s="286">
        <v>-3.4226315801999996</v>
      </c>
      <c r="J29" s="287">
        <v>-1814.2543407932003</v>
      </c>
    </row>
    <row r="30" spans="1:10" ht="11.25">
      <c r="A30" s="288"/>
      <c r="B30" s="112"/>
      <c r="C30" s="112"/>
      <c r="D30" s="112"/>
      <c r="E30" s="112"/>
      <c r="F30" s="112"/>
      <c r="G30" s="113"/>
      <c r="H30" s="112"/>
      <c r="I30" s="113"/>
      <c r="J30" s="289"/>
    </row>
    <row r="31" spans="1:10" ht="11.25">
      <c r="A31" s="894" t="s">
        <v>805</v>
      </c>
      <c r="B31" s="285">
        <v>0</v>
      </c>
      <c r="C31" s="285">
        <v>1380.5456097028998</v>
      </c>
      <c r="D31" s="285">
        <v>-583.7967511927002</v>
      </c>
      <c r="E31" s="285">
        <v>279.8132663825</v>
      </c>
      <c r="F31" s="285">
        <v>-1511.8415004352998</v>
      </c>
      <c r="G31" s="286">
        <v>0</v>
      </c>
      <c r="H31" s="285">
        <v>-435.2793755426003</v>
      </c>
      <c r="I31" s="286">
        <v>-3.5500326403999996</v>
      </c>
      <c r="J31" s="287">
        <v>-438.8294081830004</v>
      </c>
    </row>
    <row r="32" spans="1:10" ht="12" customHeight="1">
      <c r="A32" s="281"/>
      <c r="B32" s="95"/>
      <c r="C32" s="95"/>
      <c r="D32" s="95"/>
      <c r="E32" s="95"/>
      <c r="F32" s="95"/>
      <c r="G32" s="96"/>
      <c r="H32" s="95"/>
      <c r="I32" s="96"/>
      <c r="J32" s="282"/>
    </row>
    <row r="33" spans="1:10" ht="12" customHeight="1">
      <c r="A33" s="90" t="s">
        <v>118</v>
      </c>
      <c r="B33" s="95">
        <v>2.5319279999999997</v>
      </c>
      <c r="C33" s="95">
        <v>0</v>
      </c>
      <c r="D33" s="95">
        <v>0</v>
      </c>
      <c r="E33" s="95">
        <v>0</v>
      </c>
      <c r="F33" s="95">
        <v>0</v>
      </c>
      <c r="G33" s="96">
        <v>0</v>
      </c>
      <c r="H33" s="95">
        <v>2.5319279999999997</v>
      </c>
      <c r="I33" s="96">
        <v>0</v>
      </c>
      <c r="J33" s="96">
        <v>2.5319279999999997</v>
      </c>
    </row>
    <row r="34" spans="1:10" ht="12" customHeight="1">
      <c r="A34" s="281" t="s">
        <v>675</v>
      </c>
      <c r="B34" s="95">
        <v>0</v>
      </c>
      <c r="C34" s="95">
        <v>160.4653699901</v>
      </c>
      <c r="D34" s="95">
        <v>0</v>
      </c>
      <c r="E34" s="95">
        <v>0</v>
      </c>
      <c r="F34" s="95">
        <v>0</v>
      </c>
      <c r="G34" s="96">
        <v>0</v>
      </c>
      <c r="H34" s="95">
        <v>160.4653699901</v>
      </c>
      <c r="I34" s="96">
        <v>0</v>
      </c>
      <c r="J34" s="282">
        <v>160.4653699901</v>
      </c>
    </row>
    <row r="35" spans="1:10" ht="12" customHeight="1">
      <c r="A35" s="90" t="s">
        <v>122</v>
      </c>
      <c r="B35" s="95">
        <v>-142.441584</v>
      </c>
      <c r="C35" s="95">
        <v>-296.118731</v>
      </c>
      <c r="D35" s="95">
        <v>0</v>
      </c>
      <c r="E35" s="95">
        <v>0</v>
      </c>
      <c r="F35" s="95">
        <v>0</v>
      </c>
      <c r="G35" s="96">
        <v>0</v>
      </c>
      <c r="H35" s="95">
        <v>-438.56031500000006</v>
      </c>
      <c r="I35" s="96">
        <v>0</v>
      </c>
      <c r="J35" s="96">
        <v>-438.56031500000006</v>
      </c>
    </row>
    <row r="36" spans="1:10" ht="12" customHeight="1">
      <c r="A36" s="90" t="s">
        <v>321</v>
      </c>
      <c r="B36" s="95">
        <v>0</v>
      </c>
      <c r="C36" s="95">
        <v>2.066573</v>
      </c>
      <c r="D36" s="95">
        <v>0</v>
      </c>
      <c r="E36" s="95">
        <v>0</v>
      </c>
      <c r="F36" s="95">
        <v>0</v>
      </c>
      <c r="G36" s="96">
        <v>0</v>
      </c>
      <c r="H36" s="95">
        <v>2.066573</v>
      </c>
      <c r="I36" s="96">
        <v>0</v>
      </c>
      <c r="J36" s="96">
        <v>2.066573</v>
      </c>
    </row>
    <row r="37" spans="1:10" ht="12" customHeight="1">
      <c r="A37" s="90" t="s">
        <v>298</v>
      </c>
      <c r="B37" s="95">
        <v>0</v>
      </c>
      <c r="C37" s="95">
        <v>-21.341120000000004</v>
      </c>
      <c r="D37" s="95">
        <v>0</v>
      </c>
      <c r="E37" s="95">
        <v>0</v>
      </c>
      <c r="F37" s="95">
        <v>0</v>
      </c>
      <c r="G37" s="96">
        <v>0</v>
      </c>
      <c r="H37" s="95">
        <v>-21.341120000000004</v>
      </c>
      <c r="I37" s="96">
        <v>0</v>
      </c>
      <c r="J37" s="96">
        <v>-21.341120000000004</v>
      </c>
    </row>
    <row r="38" spans="1:10" ht="12" customHeight="1">
      <c r="A38" s="90" t="s">
        <v>203</v>
      </c>
      <c r="B38" s="95">
        <v>0</v>
      </c>
      <c r="C38" s="95">
        <v>-77.86205</v>
      </c>
      <c r="D38" s="95">
        <v>0</v>
      </c>
      <c r="E38" s="95">
        <v>0</v>
      </c>
      <c r="F38" s="95">
        <v>0</v>
      </c>
      <c r="G38" s="96">
        <v>0</v>
      </c>
      <c r="H38" s="95">
        <v>-77.86205</v>
      </c>
      <c r="I38" s="96">
        <v>0</v>
      </c>
      <c r="J38" s="96">
        <v>-77.86205</v>
      </c>
    </row>
    <row r="39" spans="1:10" ht="12" customHeight="1">
      <c r="A39" s="90" t="s">
        <v>674</v>
      </c>
      <c r="B39" s="95">
        <v>0</v>
      </c>
      <c r="C39" s="95">
        <v>3.0276739766</v>
      </c>
      <c r="D39" s="95">
        <v>0</v>
      </c>
      <c r="E39" s="95">
        <v>0</v>
      </c>
      <c r="F39" s="95">
        <v>0</v>
      </c>
      <c r="G39" s="96">
        <v>-11.869606</v>
      </c>
      <c r="H39" s="95">
        <v>-8.841932023399998</v>
      </c>
      <c r="I39" s="96">
        <v>0</v>
      </c>
      <c r="J39" s="96">
        <v>-8.841932023399998</v>
      </c>
    </row>
    <row r="40" spans="1:17" ht="12" customHeight="1">
      <c r="A40" s="290" t="s">
        <v>119</v>
      </c>
      <c r="B40" s="176">
        <v>8052.6518399999995</v>
      </c>
      <c r="C40" s="176">
        <v>8962.856076659098</v>
      </c>
      <c r="D40" s="176">
        <v>4797.513855894081</v>
      </c>
      <c r="E40" s="176">
        <v>-1539.9353593063001</v>
      </c>
      <c r="F40" s="176">
        <v>-164.94771199088493</v>
      </c>
      <c r="G40" s="177">
        <v>3785.9290300000002</v>
      </c>
      <c r="H40" s="176">
        <v>23894.067731256</v>
      </c>
      <c r="I40" s="177">
        <v>19.8852969989</v>
      </c>
      <c r="J40" s="177">
        <v>23913.9530282549</v>
      </c>
      <c r="K40" s="497"/>
      <c r="L40" s="497"/>
      <c r="M40" s="497"/>
      <c r="N40" s="497"/>
      <c r="O40" s="497"/>
      <c r="P40" s="497"/>
      <c r="Q40" s="112"/>
    </row>
    <row r="41" spans="1:17" ht="12" customHeight="1">
      <c r="A41" s="137"/>
      <c r="B41" s="71"/>
      <c r="C41" s="71"/>
      <c r="D41" s="71"/>
      <c r="E41" s="71"/>
      <c r="F41" s="71"/>
      <c r="G41" s="72"/>
      <c r="H41" s="71"/>
      <c r="I41" s="72"/>
      <c r="J41" s="72"/>
      <c r="K41" s="497"/>
      <c r="L41" s="497"/>
      <c r="M41" s="497"/>
      <c r="N41" s="497"/>
      <c r="O41" s="497"/>
      <c r="P41" s="497"/>
      <c r="Q41" s="112"/>
    </row>
    <row r="42" spans="1:17" s="125" customFormat="1" ht="12" customHeight="1">
      <c r="A42" s="291"/>
      <c r="B42" s="132"/>
      <c r="C42" s="132"/>
      <c r="D42" s="132"/>
      <c r="E42" s="132"/>
      <c r="F42" s="132"/>
      <c r="G42" s="133"/>
      <c r="H42" s="132"/>
      <c r="I42" s="133"/>
      <c r="J42" s="133"/>
      <c r="K42" s="497"/>
      <c r="L42" s="497"/>
      <c r="M42" s="497"/>
      <c r="N42" s="497"/>
      <c r="O42" s="497"/>
      <c r="P42" s="497"/>
      <c r="Q42" s="497"/>
    </row>
    <row r="43" spans="1:17" s="125" customFormat="1" ht="12" customHeight="1">
      <c r="A43" s="161" t="s">
        <v>766</v>
      </c>
      <c r="B43" s="132"/>
      <c r="C43" s="132"/>
      <c r="D43" s="132"/>
      <c r="E43" s="132"/>
      <c r="F43" s="132"/>
      <c r="G43" s="133"/>
      <c r="H43" s="132"/>
      <c r="I43" s="133"/>
      <c r="J43" s="133"/>
      <c r="K43" s="497"/>
      <c r="L43" s="497"/>
      <c r="M43" s="497"/>
      <c r="N43" s="497"/>
      <c r="O43" s="497"/>
      <c r="P43" s="497"/>
      <c r="Q43" s="497"/>
    </row>
    <row r="44" spans="1:17" s="125" customFormat="1" ht="12" customHeight="1">
      <c r="A44" s="131"/>
      <c r="B44" s="132"/>
      <c r="C44" s="132"/>
      <c r="D44" s="132"/>
      <c r="E44" s="132"/>
      <c r="F44" s="132"/>
      <c r="G44" s="133"/>
      <c r="H44" s="132"/>
      <c r="I44" s="133"/>
      <c r="J44" s="133"/>
      <c r="K44" s="497"/>
      <c r="L44" s="497"/>
      <c r="M44" s="497"/>
      <c r="N44" s="497"/>
      <c r="O44" s="497"/>
      <c r="P44" s="497"/>
      <c r="Q44" s="497"/>
    </row>
    <row r="45" spans="1:17" s="125" customFormat="1" ht="12" customHeight="1">
      <c r="A45" s="712" t="s">
        <v>112</v>
      </c>
      <c r="B45" s="473">
        <v>8387.070381000001</v>
      </c>
      <c r="C45" s="473">
        <v>8075.399904464098</v>
      </c>
      <c r="D45" s="473">
        <v>6471.307991965183</v>
      </c>
      <c r="E45" s="473">
        <v>-1531.9813027804998</v>
      </c>
      <c r="F45" s="473">
        <v>1282.6005329075165</v>
      </c>
      <c r="G45" s="474">
        <v>3800.278914</v>
      </c>
      <c r="H45" s="473">
        <v>26484.676421556298</v>
      </c>
      <c r="I45" s="474">
        <v>8.862097631200001</v>
      </c>
      <c r="J45" s="490">
        <v>26493.5385191875</v>
      </c>
      <c r="K45" s="497"/>
      <c r="L45" s="497"/>
      <c r="M45" s="497"/>
      <c r="N45" s="497"/>
      <c r="O45" s="497"/>
      <c r="P45" s="497"/>
      <c r="Q45" s="497"/>
    </row>
    <row r="46" spans="1:10" ht="12" customHeight="1">
      <c r="A46" s="90"/>
      <c r="B46" s="95"/>
      <c r="C46" s="95"/>
      <c r="D46" s="95"/>
      <c r="E46" s="95"/>
      <c r="F46" s="95"/>
      <c r="G46" s="282"/>
      <c r="H46" s="95"/>
      <c r="I46" s="282"/>
      <c r="J46" s="282"/>
    </row>
    <row r="47" spans="1:10" ht="12" customHeight="1">
      <c r="A47" s="90" t="s">
        <v>394</v>
      </c>
      <c r="B47" s="95">
        <v>0</v>
      </c>
      <c r="C47" s="95">
        <v>115.8900426706</v>
      </c>
      <c r="D47" s="95">
        <v>0</v>
      </c>
      <c r="E47" s="95">
        <v>0</v>
      </c>
      <c r="F47" s="95">
        <v>0</v>
      </c>
      <c r="G47" s="282">
        <v>0</v>
      </c>
      <c r="H47" s="95">
        <v>115.8900426706</v>
      </c>
      <c r="I47" s="282">
        <v>0.27701632740000004</v>
      </c>
      <c r="J47" s="282">
        <v>116.167058998</v>
      </c>
    </row>
    <row r="48" spans="1:10" ht="12" customHeight="1">
      <c r="A48" s="90"/>
      <c r="B48" s="95"/>
      <c r="C48" s="95"/>
      <c r="D48" s="95"/>
      <c r="E48" s="95"/>
      <c r="F48" s="95"/>
      <c r="G48" s="96"/>
      <c r="H48" s="95"/>
      <c r="I48" s="96"/>
      <c r="J48" s="96"/>
    </row>
    <row r="49" spans="1:10" ht="12" customHeight="1">
      <c r="A49" s="279" t="s">
        <v>32</v>
      </c>
      <c r="B49" s="95"/>
      <c r="C49" s="95"/>
      <c r="D49" s="95"/>
      <c r="E49" s="95"/>
      <c r="F49" s="95"/>
      <c r="G49" s="96"/>
      <c r="H49" s="95"/>
      <c r="I49" s="96"/>
      <c r="J49" s="96"/>
    </row>
    <row r="50" spans="1:10" ht="12" customHeight="1">
      <c r="A50" s="81" t="s">
        <v>467</v>
      </c>
      <c r="B50" s="95"/>
      <c r="C50" s="95"/>
      <c r="D50" s="95"/>
      <c r="E50" s="95"/>
      <c r="F50" s="95"/>
      <c r="G50" s="282"/>
      <c r="H50" s="95"/>
      <c r="I50" s="282"/>
      <c r="J50" s="282"/>
    </row>
    <row r="51" spans="1:10" ht="12" customHeight="1">
      <c r="A51" s="90" t="s">
        <v>201</v>
      </c>
      <c r="B51" s="95"/>
      <c r="C51" s="95"/>
      <c r="D51" s="95"/>
      <c r="E51" s="95"/>
      <c r="F51" s="95"/>
      <c r="G51" s="282"/>
      <c r="H51" s="95"/>
      <c r="I51" s="282"/>
      <c r="J51" s="282"/>
    </row>
    <row r="52" spans="1:10" ht="12" customHeight="1">
      <c r="A52" s="280" t="s">
        <v>202</v>
      </c>
      <c r="B52" s="95">
        <v>0</v>
      </c>
      <c r="C52" s="95">
        <v>0</v>
      </c>
      <c r="D52" s="95">
        <v>2.0423774276</v>
      </c>
      <c r="E52" s="95">
        <v>0</v>
      </c>
      <c r="F52" s="95">
        <v>0</v>
      </c>
      <c r="G52" s="96">
        <v>0</v>
      </c>
      <c r="H52" s="95">
        <v>2.0423774276</v>
      </c>
      <c r="I52" s="282">
        <v>0</v>
      </c>
      <c r="J52" s="96">
        <v>2.0423774276</v>
      </c>
    </row>
    <row r="53" spans="1:10" ht="12" customHeight="1">
      <c r="A53" s="91" t="s">
        <v>468</v>
      </c>
      <c r="B53" s="95">
        <v>0</v>
      </c>
      <c r="C53" s="95">
        <v>0</v>
      </c>
      <c r="D53" s="95">
        <v>0</v>
      </c>
      <c r="E53" s="95">
        <v>-1304.3049438107003</v>
      </c>
      <c r="F53" s="95">
        <v>0</v>
      </c>
      <c r="G53" s="282">
        <v>0</v>
      </c>
      <c r="H53" s="95">
        <v>-1304.3049438107003</v>
      </c>
      <c r="I53" s="282">
        <v>0</v>
      </c>
      <c r="J53" s="282">
        <v>-1304.3049438107003</v>
      </c>
    </row>
    <row r="54" spans="1:10" ht="12" customHeight="1">
      <c r="A54" s="91" t="s">
        <v>469</v>
      </c>
      <c r="B54" s="95">
        <v>0</v>
      </c>
      <c r="C54" s="95">
        <v>0</v>
      </c>
      <c r="D54" s="95">
        <v>-0.7730251709</v>
      </c>
      <c r="E54" s="95">
        <v>336.54108400129996</v>
      </c>
      <c r="F54" s="95">
        <v>0</v>
      </c>
      <c r="G54" s="282">
        <v>0</v>
      </c>
      <c r="H54" s="95">
        <v>335.7680588304</v>
      </c>
      <c r="I54" s="282">
        <v>0</v>
      </c>
      <c r="J54" s="282">
        <v>335.7680588304</v>
      </c>
    </row>
    <row r="55" spans="1:10" ht="12" customHeight="1">
      <c r="A55" s="81"/>
      <c r="B55" s="95"/>
      <c r="C55" s="95"/>
      <c r="D55" s="95"/>
      <c r="E55" s="95"/>
      <c r="F55" s="95"/>
      <c r="G55" s="282"/>
      <c r="H55" s="95"/>
      <c r="I55" s="282"/>
      <c r="J55" s="282"/>
    </row>
    <row r="56" spans="1:10" ht="12" customHeight="1">
      <c r="A56" s="81" t="s">
        <v>466</v>
      </c>
      <c r="B56" s="95"/>
      <c r="C56" s="95"/>
      <c r="D56" s="95"/>
      <c r="E56" s="95"/>
      <c r="F56" s="95"/>
      <c r="G56" s="282"/>
      <c r="H56" s="95"/>
      <c r="I56" s="282"/>
      <c r="J56" s="282"/>
    </row>
    <row r="57" spans="1:10" ht="12" customHeight="1">
      <c r="A57" s="90" t="s">
        <v>197</v>
      </c>
      <c r="B57" s="95"/>
      <c r="C57" s="95"/>
      <c r="D57" s="95"/>
      <c r="E57" s="95"/>
      <c r="F57" s="95"/>
      <c r="G57" s="96"/>
      <c r="H57" s="95"/>
      <c r="I57" s="96"/>
      <c r="J57" s="96"/>
    </row>
    <row r="58" spans="1:10" ht="12" customHeight="1">
      <c r="A58" s="280" t="s">
        <v>198</v>
      </c>
      <c r="B58" s="95">
        <v>0</v>
      </c>
      <c r="C58" s="95">
        <v>0</v>
      </c>
      <c r="D58" s="95">
        <v>3362.5841854363</v>
      </c>
      <c r="E58" s="95">
        <v>0</v>
      </c>
      <c r="F58" s="95">
        <v>0</v>
      </c>
      <c r="G58" s="96">
        <v>0</v>
      </c>
      <c r="H58" s="95">
        <v>3362.5841854363</v>
      </c>
      <c r="I58" s="96">
        <v>0</v>
      </c>
      <c r="J58" s="96">
        <v>3362.5841854363</v>
      </c>
    </row>
    <row r="59" spans="1:10" ht="12" customHeight="1">
      <c r="A59" s="90" t="s">
        <v>689</v>
      </c>
      <c r="B59" s="95"/>
      <c r="C59" s="95"/>
      <c r="D59" s="95"/>
      <c r="E59" s="95"/>
      <c r="F59" s="95"/>
      <c r="G59" s="96"/>
      <c r="H59" s="95"/>
      <c r="I59" s="96"/>
      <c r="J59" s="96"/>
    </row>
    <row r="60" spans="1:10" ht="12" customHeight="1">
      <c r="A60" s="280" t="s">
        <v>199</v>
      </c>
      <c r="B60" s="95">
        <v>0</v>
      </c>
      <c r="C60" s="95">
        <v>0</v>
      </c>
      <c r="D60" s="95">
        <v>-2115.4071997148003</v>
      </c>
      <c r="E60" s="95">
        <v>0</v>
      </c>
      <c r="F60" s="95">
        <v>0</v>
      </c>
      <c r="G60" s="96">
        <v>0</v>
      </c>
      <c r="H60" s="95">
        <v>-2115.4071997148003</v>
      </c>
      <c r="I60" s="96">
        <v>0</v>
      </c>
      <c r="J60" s="96">
        <v>-2115.4071997148003</v>
      </c>
    </row>
    <row r="61" spans="1:10" ht="12" customHeight="1">
      <c r="A61" s="90" t="s">
        <v>200</v>
      </c>
      <c r="B61" s="95">
        <v>0</v>
      </c>
      <c r="C61" s="95">
        <v>0</v>
      </c>
      <c r="D61" s="95">
        <v>728.9061708996</v>
      </c>
      <c r="E61" s="95">
        <v>0</v>
      </c>
      <c r="F61" s="95">
        <v>0</v>
      </c>
      <c r="G61" s="96">
        <v>0</v>
      </c>
      <c r="H61" s="95">
        <v>728.9061708996</v>
      </c>
      <c r="I61" s="96">
        <v>0</v>
      </c>
      <c r="J61" s="96">
        <v>728.9061708996</v>
      </c>
    </row>
    <row r="62" spans="1:10" ht="12" customHeight="1">
      <c r="A62" s="281" t="s">
        <v>189</v>
      </c>
      <c r="B62" s="95"/>
      <c r="C62" s="95"/>
      <c r="D62" s="95"/>
      <c r="E62" s="95"/>
      <c r="F62" s="95"/>
      <c r="G62" s="96"/>
      <c r="H62" s="95"/>
      <c r="I62" s="96"/>
      <c r="J62" s="282"/>
    </row>
    <row r="63" spans="1:10" ht="12" customHeight="1">
      <c r="A63" s="283" t="s">
        <v>121</v>
      </c>
      <c r="B63" s="95">
        <v>0</v>
      </c>
      <c r="C63" s="95">
        <v>0</v>
      </c>
      <c r="D63" s="95">
        <v>-250.603454141</v>
      </c>
      <c r="E63" s="95">
        <v>73.0292617445</v>
      </c>
      <c r="F63" s="95">
        <v>-742.2217398411999</v>
      </c>
      <c r="G63" s="96">
        <v>0</v>
      </c>
      <c r="H63" s="95">
        <v>-919.7959322376998</v>
      </c>
      <c r="I63" s="96">
        <v>0</v>
      </c>
      <c r="J63" s="282">
        <v>-919.7959322376998</v>
      </c>
    </row>
    <row r="64" spans="1:10" ht="12" customHeight="1">
      <c r="A64" s="91" t="s">
        <v>465</v>
      </c>
      <c r="B64" s="95">
        <v>0</v>
      </c>
      <c r="C64" s="95">
        <v>0</v>
      </c>
      <c r="D64" s="95">
        <v>0</v>
      </c>
      <c r="E64" s="95">
        <v>0</v>
      </c>
      <c r="F64" s="95">
        <v>8.512061423700006</v>
      </c>
      <c r="G64" s="96">
        <v>0</v>
      </c>
      <c r="H64" s="95">
        <v>8.512061423700006</v>
      </c>
      <c r="I64" s="96">
        <v>0</v>
      </c>
      <c r="J64" s="96">
        <v>8.512061423700006</v>
      </c>
    </row>
    <row r="65" spans="1:10" ht="12" customHeight="1">
      <c r="A65" s="91" t="s">
        <v>120</v>
      </c>
      <c r="B65" s="95">
        <v>0</v>
      </c>
      <c r="C65" s="95">
        <v>0</v>
      </c>
      <c r="D65" s="95">
        <v>0</v>
      </c>
      <c r="E65" s="95">
        <v>0</v>
      </c>
      <c r="F65" s="95">
        <v>3.5352137567999997</v>
      </c>
      <c r="G65" s="96">
        <v>0</v>
      </c>
      <c r="H65" s="95">
        <v>3.5352137567999997</v>
      </c>
      <c r="I65" s="96">
        <v>0</v>
      </c>
      <c r="J65" s="96">
        <v>3.5352137567999997</v>
      </c>
    </row>
    <row r="66" spans="1:10" ht="11.25">
      <c r="A66" s="91" t="s">
        <v>477</v>
      </c>
      <c r="B66" s="95">
        <v>0</v>
      </c>
      <c r="C66" s="95">
        <v>0</v>
      </c>
      <c r="D66" s="95">
        <v>-858.0200344607003</v>
      </c>
      <c r="E66" s="95">
        <v>0</v>
      </c>
      <c r="F66" s="95">
        <v>-5.057189565199998</v>
      </c>
      <c r="G66" s="96">
        <v>0</v>
      </c>
      <c r="H66" s="95">
        <v>-863.0772240259004</v>
      </c>
      <c r="I66" s="96">
        <v>0</v>
      </c>
      <c r="J66" s="282">
        <v>-863.0772240259004</v>
      </c>
    </row>
    <row r="67" spans="1:10" ht="12" customHeight="1">
      <c r="A67" s="281" t="s">
        <v>133</v>
      </c>
      <c r="B67" s="95">
        <v>0</v>
      </c>
      <c r="C67" s="95">
        <v>-3.042873807100051</v>
      </c>
      <c r="D67" s="95">
        <v>0</v>
      </c>
      <c r="E67" s="95">
        <v>0</v>
      </c>
      <c r="F67" s="95">
        <v>0</v>
      </c>
      <c r="G67" s="96">
        <v>0</v>
      </c>
      <c r="H67" s="95">
        <v>-3.042873807100051</v>
      </c>
      <c r="I67" s="96">
        <v>6.2427271612</v>
      </c>
      <c r="J67" s="282">
        <v>3.1998533540999494</v>
      </c>
    </row>
    <row r="68" spans="1:10" ht="12" customHeight="1">
      <c r="A68" s="284" t="s">
        <v>190</v>
      </c>
      <c r="B68" s="285">
        <v>0</v>
      </c>
      <c r="C68" s="285">
        <v>-3.042873807100051</v>
      </c>
      <c r="D68" s="285">
        <v>868.7290202760994</v>
      </c>
      <c r="E68" s="285">
        <v>-894.7345980649003</v>
      </c>
      <c r="F68" s="285">
        <v>-735.2316542258999</v>
      </c>
      <c r="G68" s="286">
        <v>0</v>
      </c>
      <c r="H68" s="285">
        <v>-764.2801058218009</v>
      </c>
      <c r="I68" s="286">
        <v>6.2427271612</v>
      </c>
      <c r="J68" s="287">
        <v>-758.037378660601</v>
      </c>
    </row>
    <row r="69" spans="1:10" ht="12" customHeight="1">
      <c r="A69" s="776"/>
      <c r="B69" s="777"/>
      <c r="C69" s="112"/>
      <c r="D69" s="112"/>
      <c r="E69" s="112"/>
      <c r="F69" s="112"/>
      <c r="G69" s="113"/>
      <c r="H69" s="112"/>
      <c r="I69" s="113"/>
      <c r="J69" s="289"/>
    </row>
    <row r="70" spans="1:10" ht="12" customHeight="1">
      <c r="A70" s="161" t="s">
        <v>806</v>
      </c>
      <c r="B70" s="83">
        <v>0</v>
      </c>
      <c r="C70" s="285">
        <v>112.84716886349995</v>
      </c>
      <c r="D70" s="285">
        <v>868.7290202760994</v>
      </c>
      <c r="E70" s="285">
        <v>-894.7345980649003</v>
      </c>
      <c r="F70" s="285">
        <v>-735.2316542258999</v>
      </c>
      <c r="G70" s="286">
        <v>0</v>
      </c>
      <c r="H70" s="285">
        <v>-648.3900631512009</v>
      </c>
      <c r="I70" s="286">
        <v>6.5197434886000005</v>
      </c>
      <c r="J70" s="287">
        <v>-641.870319662601</v>
      </c>
    </row>
    <row r="71" spans="1:10" ht="12" customHeight="1">
      <c r="A71" s="281"/>
      <c r="B71" s="95"/>
      <c r="C71" s="95"/>
      <c r="D71" s="95"/>
      <c r="E71" s="95"/>
      <c r="F71" s="95"/>
      <c r="G71" s="96"/>
      <c r="H71" s="95"/>
      <c r="I71" s="96"/>
      <c r="J71" s="282"/>
    </row>
    <row r="72" spans="1:10" ht="12" customHeight="1">
      <c r="A72" s="90" t="s">
        <v>118</v>
      </c>
      <c r="B72" s="95">
        <v>1.2754259999999995</v>
      </c>
      <c r="C72" s="95">
        <v>0</v>
      </c>
      <c r="D72" s="95">
        <v>0</v>
      </c>
      <c r="E72" s="95">
        <v>0</v>
      </c>
      <c r="F72" s="95">
        <v>0</v>
      </c>
      <c r="G72" s="96">
        <v>0</v>
      </c>
      <c r="H72" s="95">
        <v>1.2754259999999995</v>
      </c>
      <c r="I72" s="96">
        <v>0</v>
      </c>
      <c r="J72" s="96">
        <v>1.2754259999999995</v>
      </c>
    </row>
    <row r="73" spans="1:10" ht="12" customHeight="1">
      <c r="A73" s="90" t="s">
        <v>685</v>
      </c>
      <c r="B73" s="95">
        <v>-9.973984</v>
      </c>
      <c r="C73" s="95">
        <v>-372.13021964</v>
      </c>
      <c r="D73" s="95">
        <v>0</v>
      </c>
      <c r="E73" s="95">
        <v>0</v>
      </c>
      <c r="F73" s="95">
        <v>0</v>
      </c>
      <c r="G73" s="96">
        <v>0</v>
      </c>
      <c r="H73" s="95">
        <v>-382.10420364</v>
      </c>
      <c r="I73" s="96">
        <v>0</v>
      </c>
      <c r="J73" s="96">
        <v>-382.10420364</v>
      </c>
    </row>
    <row r="74" spans="1:10" ht="12" customHeight="1">
      <c r="A74" s="281" t="s">
        <v>675</v>
      </c>
      <c r="B74" s="95">
        <v>0</v>
      </c>
      <c r="C74" s="95">
        <v>90.3261871693</v>
      </c>
      <c r="D74" s="95">
        <v>0</v>
      </c>
      <c r="E74" s="95">
        <v>0</v>
      </c>
      <c r="F74" s="95">
        <v>0</v>
      </c>
      <c r="G74" s="96">
        <v>0</v>
      </c>
      <c r="H74" s="95">
        <v>90.3261871693</v>
      </c>
      <c r="I74" s="96">
        <v>0</v>
      </c>
      <c r="J74" s="282">
        <v>90.3261871693</v>
      </c>
    </row>
    <row r="75" spans="1:10" ht="12" customHeight="1">
      <c r="A75" s="90" t="s">
        <v>122</v>
      </c>
      <c r="B75" s="95">
        <v>-185.810328</v>
      </c>
      <c r="C75" s="95">
        <v>-304.69525300000004</v>
      </c>
      <c r="D75" s="95">
        <v>0</v>
      </c>
      <c r="E75" s="95">
        <v>0</v>
      </c>
      <c r="F75" s="95">
        <v>0</v>
      </c>
      <c r="G75" s="96">
        <v>0</v>
      </c>
      <c r="H75" s="95">
        <v>-490.505581</v>
      </c>
      <c r="I75" s="96">
        <v>0</v>
      </c>
      <c r="J75" s="96">
        <v>-490.505581</v>
      </c>
    </row>
    <row r="76" spans="1:10" ht="12" customHeight="1">
      <c r="A76" s="90" t="s">
        <v>298</v>
      </c>
      <c r="B76" s="95">
        <v>0</v>
      </c>
      <c r="C76" s="95">
        <v>-21.049046</v>
      </c>
      <c r="D76" s="95">
        <v>0</v>
      </c>
      <c r="E76" s="95">
        <v>0</v>
      </c>
      <c r="F76" s="95">
        <v>0</v>
      </c>
      <c r="G76" s="282">
        <v>0</v>
      </c>
      <c r="H76" s="95">
        <v>-21.049046</v>
      </c>
      <c r="I76" s="282">
        <v>0</v>
      </c>
      <c r="J76" s="96">
        <v>-21.049046</v>
      </c>
    </row>
    <row r="77" spans="1:10" ht="12" customHeight="1">
      <c r="A77" s="90" t="s">
        <v>203</v>
      </c>
      <c r="B77" s="95">
        <v>0</v>
      </c>
      <c r="C77" s="95">
        <v>-79.084337</v>
      </c>
      <c r="D77" s="95">
        <v>0</v>
      </c>
      <c r="E77" s="95">
        <v>0</v>
      </c>
      <c r="F77" s="95">
        <v>0</v>
      </c>
      <c r="G77" s="282">
        <v>0</v>
      </c>
      <c r="H77" s="95">
        <v>-79.084337</v>
      </c>
      <c r="I77" s="282">
        <v>0</v>
      </c>
      <c r="J77" s="282">
        <v>-79.084337</v>
      </c>
    </row>
    <row r="78" spans="1:10" ht="12" customHeight="1">
      <c r="A78" s="90" t="s">
        <v>674</v>
      </c>
      <c r="B78" s="95">
        <v>0</v>
      </c>
      <c r="C78" s="95">
        <v>-8.6860215287</v>
      </c>
      <c r="D78" s="95">
        <v>0</v>
      </c>
      <c r="E78" s="95">
        <v>0</v>
      </c>
      <c r="F78" s="95">
        <v>0</v>
      </c>
      <c r="G78" s="96">
        <v>-9.003480000000003</v>
      </c>
      <c r="H78" s="95">
        <v>-17.689501528700003</v>
      </c>
      <c r="I78" s="96">
        <v>0</v>
      </c>
      <c r="J78" s="96">
        <v>-17.689501528700003</v>
      </c>
    </row>
    <row r="79" spans="1:10" ht="11.25">
      <c r="A79" s="290" t="s">
        <v>119</v>
      </c>
      <c r="B79" s="176">
        <v>8192.56149453</v>
      </c>
      <c r="C79" s="176">
        <v>7492.841263805198</v>
      </c>
      <c r="D79" s="176">
        <v>7340.03668946129</v>
      </c>
      <c r="E79" s="176">
        <v>-2426.7159008454</v>
      </c>
      <c r="F79" s="176">
        <v>547.3691011688153</v>
      </c>
      <c r="G79" s="177">
        <v>3791.2754339999997</v>
      </c>
      <c r="H79" s="176">
        <v>24937.3680821199</v>
      </c>
      <c r="I79" s="177">
        <v>15.381841119799999</v>
      </c>
      <c r="J79" s="177">
        <v>24952.749923239702</v>
      </c>
    </row>
    <row r="80" spans="1:10" ht="6.75" customHeight="1">
      <c r="A80" s="807"/>
      <c r="B80" s="83"/>
      <c r="C80" s="83"/>
      <c r="D80" s="83"/>
      <c r="E80" s="83"/>
      <c r="F80" s="83"/>
      <c r="G80" s="83"/>
      <c r="H80" s="83"/>
      <c r="I80" s="83"/>
      <c r="J80" s="83"/>
    </row>
    <row r="81" ht="12.75">
      <c r="A81" s="292" t="s">
        <v>779</v>
      </c>
    </row>
    <row r="82" ht="12.75">
      <c r="A82" s="292" t="s">
        <v>734</v>
      </c>
    </row>
    <row r="83" spans="1:10" ht="11.25">
      <c r="A83" s="143"/>
      <c r="B83" s="178"/>
      <c r="C83" s="178"/>
      <c r="D83" s="178"/>
      <c r="E83" s="178"/>
      <c r="F83" s="178"/>
      <c r="G83" s="178"/>
      <c r="H83" s="178"/>
      <c r="I83" s="178"/>
      <c r="J83" s="178"/>
    </row>
  </sheetData>
  <sheetProtection/>
  <conditionalFormatting sqref="B5:J11 B27:J32 B74:J74 B14:J25 B37:J64 B66:J71 B76:J80">
    <cfRule type="expression" priority="38" dxfId="47">
      <formula>IF(AND(B5&gt;-0.49999,B5&lt;0.499999),IF(B5=0,FALSE,TRUE),FALSE)</formula>
    </cfRule>
  </conditionalFormatting>
  <conditionalFormatting sqref="B26:J26">
    <cfRule type="expression" priority="36" dxfId="47">
      <formula>IF(AND(B26&gt;-0.49999,B26&lt;0.499999),IF(B26=0,FALSE,TRUE),FALSE)</formula>
    </cfRule>
  </conditionalFormatting>
  <conditionalFormatting sqref="B65:J65">
    <cfRule type="expression" priority="19" dxfId="47">
      <formula>IF(AND(B65&gt;-0.49999,B65&lt;0.499999),IF(B65=0,FALSE,TRUE),FALSE)</formula>
    </cfRule>
  </conditionalFormatting>
  <conditionalFormatting sqref="B12:J13">
    <cfRule type="expression" priority="14" dxfId="47">
      <formula>IF(AND(B12&gt;-0.49999,B12&lt;0.499999),IF(B12=0,FALSE,TRUE),FALSE)</formula>
    </cfRule>
  </conditionalFormatting>
  <conditionalFormatting sqref="B34:J34">
    <cfRule type="expression" priority="11" dxfId="47">
      <formula>IF(AND(B34&gt;-0.49999,B34&lt;0.499999),IF(B34=0,FALSE,TRUE),FALSE)</formula>
    </cfRule>
  </conditionalFormatting>
  <conditionalFormatting sqref="B35:J35">
    <cfRule type="expression" priority="10" dxfId="47">
      <formula>IF(AND(B35&gt;-0.49999,B35&lt;0.499999),IF(B35=0,FALSE,TRUE),FALSE)</formula>
    </cfRule>
  </conditionalFormatting>
  <conditionalFormatting sqref="B36:J36">
    <cfRule type="expression" priority="9" dxfId="47">
      <formula>IF(AND(B36&gt;-0.49999,B36&lt;0.499999),IF(B36=0,FALSE,TRUE),FALSE)</formula>
    </cfRule>
  </conditionalFormatting>
  <conditionalFormatting sqref="B72:J73">
    <cfRule type="expression" priority="7" dxfId="47">
      <formula>IF(AND(B72&gt;-0.49999,B72&lt;0.499999),IF(B72=0,FALSE,TRUE),FALSE)</formula>
    </cfRule>
  </conditionalFormatting>
  <conditionalFormatting sqref="B75:J75">
    <cfRule type="expression" priority="6" dxfId="47">
      <formula>IF(AND(B75&gt;-0.49999,B75&lt;0.499999),IF(B75=0,FALSE,TRUE),FALSE)</formula>
    </cfRule>
  </conditionalFormatting>
  <conditionalFormatting sqref="B33:J33">
    <cfRule type="expression" priority="1" dxfId="47">
      <formula>IF(AND(B33&gt;-0.49999,B33&lt;0.499999),IF(B33=0,FALSE,TRUE),FALSE)</formula>
    </cfRule>
  </conditionalFormatting>
  <printOptions horizontalCentered="1"/>
  <pageMargins left="0.36" right="0.18" top="0.511811023622047" bottom="0.31496062992126" header="0.511811023622047" footer="0.511811023622047"/>
  <pageSetup fitToHeight="1" fitToWidth="1" horizontalDpi="600" verticalDpi="600" orientation="portrait" paperSize="9" scale="64" r:id="rId1"/>
</worksheet>
</file>

<file path=xl/worksheets/sheet11.xml><?xml version="1.0" encoding="utf-8"?>
<worksheet xmlns="http://schemas.openxmlformats.org/spreadsheetml/2006/main" xmlns:r="http://schemas.openxmlformats.org/officeDocument/2006/relationships">
  <sheetPr>
    <tabColor rgb="FF00B050"/>
  </sheetPr>
  <dimension ref="A1:D36"/>
  <sheetViews>
    <sheetView showGridLines="0" zoomScale="85" zoomScaleNormal="85" zoomScalePageLayoutView="0" workbookViewId="0" topLeftCell="A1">
      <selection activeCell="A1" sqref="A1"/>
    </sheetView>
  </sheetViews>
  <sheetFormatPr defaultColWidth="9.140625" defaultRowHeight="12.75"/>
  <cols>
    <col min="1" max="1" width="69.8515625" style="122" customWidth="1"/>
    <col min="2" max="2" width="8.421875" style="122" customWidth="1"/>
    <col min="3" max="4" width="10.7109375" style="122" customWidth="1"/>
    <col min="5" max="16384" width="9.140625" style="122" customWidth="1"/>
  </cols>
  <sheetData>
    <row r="1" spans="1:4" ht="15.75" customHeight="1">
      <c r="A1" s="733" t="s">
        <v>310</v>
      </c>
      <c r="B1" s="183"/>
      <c r="C1" s="127"/>
      <c r="D1" s="63"/>
    </row>
    <row r="2" spans="1:4" ht="12" customHeight="1">
      <c r="A2" s="129"/>
      <c r="B2" s="130"/>
      <c r="C2" s="263"/>
      <c r="D2" s="264"/>
    </row>
    <row r="3" spans="1:4" ht="12" customHeight="1">
      <c r="A3" s="154" t="s">
        <v>4</v>
      </c>
      <c r="B3" s="155"/>
      <c r="C3" s="159" t="s">
        <v>726</v>
      </c>
      <c r="D3" s="160" t="s">
        <v>727</v>
      </c>
    </row>
    <row r="4" spans="1:4" ht="13.5" customHeight="1">
      <c r="A4" s="161"/>
      <c r="B4" s="119"/>
      <c r="C4" s="112"/>
      <c r="D4" s="113"/>
    </row>
    <row r="5" spans="1:4" s="206" customFormat="1" ht="12" customHeight="1">
      <c r="A5" s="161" t="s">
        <v>183</v>
      </c>
      <c r="B5" s="265"/>
      <c r="C5" s="83">
        <v>137.74837341104262</v>
      </c>
      <c r="D5" s="84">
        <v>3228.0922194053996</v>
      </c>
    </row>
    <row r="6" spans="1:4" s="206" customFormat="1" ht="12" customHeight="1">
      <c r="A6" s="81"/>
      <c r="B6" s="266"/>
      <c r="C6" s="95"/>
      <c r="D6" s="96"/>
    </row>
    <row r="7" spans="1:4" ht="12" customHeight="1">
      <c r="A7" s="161"/>
      <c r="B7" s="265"/>
      <c r="C7" s="75"/>
      <c r="D7" s="76"/>
    </row>
    <row r="8" spans="1:4" ht="12" customHeight="1">
      <c r="A8" s="73" t="s">
        <v>116</v>
      </c>
      <c r="B8" s="267"/>
      <c r="C8" s="75">
        <v>-7.010741714</v>
      </c>
      <c r="D8" s="76">
        <v>-14.6287232561</v>
      </c>
    </row>
    <row r="9" spans="1:4" ht="12" customHeight="1">
      <c r="A9" s="73" t="s">
        <v>117</v>
      </c>
      <c r="B9" s="267"/>
      <c r="C9" s="75">
        <v>-56.046700856600005</v>
      </c>
      <c r="D9" s="76">
        <v>-40.4372347353</v>
      </c>
    </row>
    <row r="10" spans="1:4" ht="12" customHeight="1">
      <c r="A10" s="73" t="s">
        <v>728</v>
      </c>
      <c r="B10" s="267"/>
      <c r="C10" s="75">
        <v>-1006.2729122192313</v>
      </c>
      <c r="D10" s="76">
        <v>-1084.8467162135867</v>
      </c>
    </row>
    <row r="11" spans="1:4" ht="12" customHeight="1">
      <c r="A11" s="815" t="s">
        <v>729</v>
      </c>
      <c r="B11" s="268"/>
      <c r="C11" s="79">
        <v>-10.160643839999992</v>
      </c>
      <c r="D11" s="80">
        <v>101.62647609800001</v>
      </c>
    </row>
    <row r="12" spans="1:4" s="124" customFormat="1" ht="11.25">
      <c r="A12" s="81" t="s">
        <v>184</v>
      </c>
      <c r="B12" s="266"/>
      <c r="C12" s="83">
        <v>-1079.4909986298312</v>
      </c>
      <c r="D12" s="84">
        <v>-1038.2861981069866</v>
      </c>
    </row>
    <row r="13" spans="1:4" ht="11.25">
      <c r="A13" s="91"/>
      <c r="B13" s="112"/>
      <c r="C13" s="172"/>
      <c r="D13" s="140"/>
    </row>
    <row r="14" spans="1:4" ht="11.25">
      <c r="A14" s="161"/>
      <c r="B14" s="265"/>
      <c r="D14" s="76"/>
    </row>
    <row r="15" spans="1:4" ht="11.25">
      <c r="A15" s="73" t="s">
        <v>730</v>
      </c>
      <c r="B15" s="267"/>
      <c r="C15" s="75">
        <v>1.7066828317169893</v>
      </c>
      <c r="D15" s="76">
        <v>0</v>
      </c>
    </row>
    <row r="16" spans="1:4" ht="11.25">
      <c r="A16" s="73" t="s">
        <v>731</v>
      </c>
      <c r="B16" s="657"/>
      <c r="C16" s="75">
        <v>0</v>
      </c>
      <c r="D16" s="76">
        <v>-504.551477363186</v>
      </c>
    </row>
    <row r="17" spans="1:4" ht="11.25">
      <c r="A17" s="73" t="s">
        <v>186</v>
      </c>
      <c r="B17" s="267"/>
      <c r="C17" s="75">
        <v>-294.0382269342</v>
      </c>
      <c r="D17" s="76">
        <v>-304.68715205769996</v>
      </c>
    </row>
    <row r="18" spans="1:4" ht="11.25">
      <c r="A18" s="73" t="s">
        <v>260</v>
      </c>
      <c r="B18" s="267"/>
      <c r="C18" s="75">
        <v>-103.413043</v>
      </c>
      <c r="D18" s="76">
        <v>-105.44578299999999</v>
      </c>
    </row>
    <row r="19" spans="1:4" ht="11.25">
      <c r="A19" s="73" t="s">
        <v>480</v>
      </c>
      <c r="B19" s="267"/>
      <c r="C19" s="75">
        <v>-28.454826</v>
      </c>
      <c r="D19" s="76">
        <v>-28.065395</v>
      </c>
    </row>
    <row r="20" spans="1:4" ht="11.25">
      <c r="A20" s="77" t="s">
        <v>300</v>
      </c>
      <c r="B20" s="268"/>
      <c r="C20" s="79">
        <v>2258.3040904905993</v>
      </c>
      <c r="D20" s="80">
        <v>618.0965121338995</v>
      </c>
    </row>
    <row r="21" spans="1:4" ht="11.25">
      <c r="A21" s="81" t="s">
        <v>185</v>
      </c>
      <c r="B21" s="266"/>
      <c r="C21" s="83">
        <v>1834.1046773881162</v>
      </c>
      <c r="D21" s="84">
        <v>-324.65286975698643</v>
      </c>
    </row>
    <row r="22" spans="1:4" ht="11.25">
      <c r="A22" s="91"/>
      <c r="B22" s="112"/>
      <c r="C22" s="172"/>
      <c r="D22" s="140"/>
    </row>
    <row r="23" spans="1:4" s="206" customFormat="1" ht="11.25">
      <c r="A23" s="99" t="s">
        <v>226</v>
      </c>
      <c r="B23" s="269"/>
      <c r="C23" s="270">
        <v>892.3620521693285</v>
      </c>
      <c r="D23" s="888">
        <v>1865.1531515414265</v>
      </c>
    </row>
    <row r="24" spans="1:4" ht="11.25">
      <c r="A24" s="73" t="s">
        <v>42</v>
      </c>
      <c r="B24" s="267"/>
      <c r="C24" s="75">
        <v>11346.521096743301</v>
      </c>
      <c r="D24" s="76">
        <v>9593.4134524394</v>
      </c>
    </row>
    <row r="25" spans="1:4" ht="11.25">
      <c r="A25" s="77" t="s">
        <v>301</v>
      </c>
      <c r="B25" s="268"/>
      <c r="C25" s="79">
        <v>-184.3935569121197</v>
      </c>
      <c r="D25" s="80">
        <v>-158.1213730406169</v>
      </c>
    </row>
    <row r="26" spans="1:4" s="206" customFormat="1" ht="11.25">
      <c r="A26" s="99" t="s">
        <v>43</v>
      </c>
      <c r="B26" s="269"/>
      <c r="C26" s="270">
        <v>12054.48959200051</v>
      </c>
      <c r="D26" s="888">
        <v>11300.44523094021</v>
      </c>
    </row>
    <row r="27" spans="1:4" ht="11.25">
      <c r="A27" s="161"/>
      <c r="B27" s="265"/>
      <c r="C27" s="75"/>
      <c r="D27" s="889"/>
    </row>
    <row r="28" spans="1:4" ht="11.25">
      <c r="A28" s="161"/>
      <c r="B28" s="265"/>
      <c r="C28" s="271"/>
      <c r="D28" s="890"/>
    </row>
    <row r="29" spans="1:4" ht="11.25">
      <c r="A29" s="272"/>
      <c r="B29" s="273"/>
      <c r="C29" s="274"/>
      <c r="D29" s="891"/>
    </row>
    <row r="30" spans="1:4" ht="7.5" customHeight="1">
      <c r="A30" s="161"/>
      <c r="B30" s="265"/>
      <c r="C30" s="275"/>
      <c r="D30" s="76"/>
    </row>
    <row r="31" spans="1:4" ht="11.25">
      <c r="A31" s="73" t="s">
        <v>179</v>
      </c>
      <c r="B31" s="267"/>
      <c r="C31" s="75">
        <v>11837.1281794704</v>
      </c>
      <c r="D31" s="76">
        <v>11316.4374318711</v>
      </c>
    </row>
    <row r="32" spans="1:4" ht="11.25">
      <c r="A32" s="745" t="s">
        <v>640</v>
      </c>
      <c r="B32" s="657"/>
      <c r="C32" s="505">
        <v>268.9246752400104</v>
      </c>
      <c r="D32" s="892">
        <v>0.03496540470951004</v>
      </c>
    </row>
    <row r="33" spans="1:4" ht="11.25">
      <c r="A33" s="77" t="s">
        <v>644</v>
      </c>
      <c r="B33" s="268"/>
      <c r="C33" s="79">
        <v>-51.5632627099</v>
      </c>
      <c r="D33" s="80">
        <v>-16.0271663356</v>
      </c>
    </row>
    <row r="34" spans="1:4" s="206" customFormat="1" ht="11.25">
      <c r="A34" s="99" t="s">
        <v>223</v>
      </c>
      <c r="B34" s="269"/>
      <c r="C34" s="270">
        <v>12054.48959200051</v>
      </c>
      <c r="D34" s="888">
        <v>11300.44523094021</v>
      </c>
    </row>
    <row r="36" ht="11.25">
      <c r="A36" s="142"/>
    </row>
  </sheetData>
  <sheetProtection/>
  <conditionalFormatting sqref="C5:D34">
    <cfRule type="expression" priority="6" dxfId="47">
      <formula>IF(AND(C5&gt;-0.49,C5&lt;0.49),IF(C5=0,FALSE,TRUE),FALSE)</formula>
    </cfRule>
  </conditionalFormatting>
  <printOptions horizontalCentered="1"/>
  <pageMargins left="0.590551181102362" right="0.393700787401575" top="0.551181102362205" bottom="0.31496062992126" header="0.511811023622047" footer="0.511811023622047"/>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tabColor rgb="FF00B050"/>
  </sheetPr>
  <dimension ref="A1:X112"/>
  <sheetViews>
    <sheetView showGridLines="0" zoomScale="85" zoomScaleNormal="85" zoomScalePageLayoutView="0" workbookViewId="0" topLeftCell="A1">
      <selection activeCell="A1" sqref="A1"/>
    </sheetView>
  </sheetViews>
  <sheetFormatPr defaultColWidth="9.140625" defaultRowHeight="12.75"/>
  <cols>
    <col min="1" max="1" width="44.7109375" style="124" customWidth="1"/>
    <col min="2" max="8" width="10.7109375" style="124" customWidth="1"/>
    <col min="9" max="9" width="11.57421875" style="124" customWidth="1"/>
    <col min="10" max="13" width="10.7109375" style="124" customWidth="1"/>
    <col min="14" max="14" width="11.421875" style="124" customWidth="1"/>
    <col min="15" max="16384" width="9.140625" style="124" customWidth="1"/>
  </cols>
  <sheetData>
    <row r="1" spans="1:14" ht="15.75" customHeight="1">
      <c r="A1" s="187" t="s">
        <v>53</v>
      </c>
      <c r="B1" s="150"/>
      <c r="C1" s="115"/>
      <c r="D1" s="115"/>
      <c r="E1" s="115"/>
      <c r="F1" s="115"/>
      <c r="G1" s="115"/>
      <c r="H1" s="115"/>
      <c r="I1" s="115"/>
      <c r="J1" s="115"/>
      <c r="K1" s="115"/>
      <c r="L1" s="151"/>
      <c r="M1" s="115"/>
      <c r="N1" s="151"/>
    </row>
    <row r="2" spans="1:14" ht="15.75" customHeight="1">
      <c r="A2" s="219"/>
      <c r="B2" s="220"/>
      <c r="C2" s="221"/>
      <c r="D2" s="221"/>
      <c r="E2" s="221"/>
      <c r="F2" s="221"/>
      <c r="G2" s="221"/>
      <c r="H2" s="221"/>
      <c r="I2" s="221"/>
      <c r="J2" s="221"/>
      <c r="K2" s="221"/>
      <c r="L2" s="222"/>
      <c r="M2" s="221"/>
      <c r="N2" s="222"/>
    </row>
    <row r="3" spans="1:14" ht="52.5">
      <c r="A3" s="223" t="s">
        <v>4</v>
      </c>
      <c r="B3" s="224" t="s">
        <v>123</v>
      </c>
      <c r="C3" s="224" t="s">
        <v>128</v>
      </c>
      <c r="D3" s="224" t="s">
        <v>129</v>
      </c>
      <c r="E3" s="224" t="s">
        <v>662</v>
      </c>
      <c r="F3" s="224" t="s">
        <v>663</v>
      </c>
      <c r="G3" s="778" t="s">
        <v>660</v>
      </c>
      <c r="H3" s="224" t="s">
        <v>588</v>
      </c>
      <c r="I3" s="224" t="s">
        <v>661</v>
      </c>
      <c r="J3" s="224" t="s">
        <v>157</v>
      </c>
      <c r="K3" s="224" t="s">
        <v>167</v>
      </c>
      <c r="L3" s="224" t="s">
        <v>458</v>
      </c>
      <c r="M3" s="224" t="s">
        <v>475</v>
      </c>
      <c r="N3" s="225" t="s">
        <v>303</v>
      </c>
    </row>
    <row r="4" spans="1:14" ht="12" customHeight="1">
      <c r="A4" s="227" t="s">
        <v>760</v>
      </c>
      <c r="B4" s="228"/>
      <c r="C4" s="66"/>
      <c r="D4" s="66"/>
      <c r="E4" s="66"/>
      <c r="F4" s="66"/>
      <c r="G4" s="66"/>
      <c r="H4" s="66"/>
      <c r="I4" s="66"/>
      <c r="J4" s="66"/>
      <c r="K4" s="66"/>
      <c r="L4" s="229"/>
      <c r="M4" s="66"/>
      <c r="N4" s="229"/>
    </row>
    <row r="5" spans="1:14" ht="13.5" customHeight="1">
      <c r="A5" s="790"/>
      <c r="B5" s="230"/>
      <c r="C5" s="162"/>
      <c r="D5" s="162"/>
      <c r="E5" s="162"/>
      <c r="F5" s="162"/>
      <c r="G5" s="162"/>
      <c r="H5" s="162"/>
      <c r="I5" s="162"/>
      <c r="J5" s="162"/>
      <c r="K5" s="162"/>
      <c r="L5" s="163"/>
      <c r="M5" s="162"/>
      <c r="N5" s="163"/>
    </row>
    <row r="6" spans="1:14" s="234" customFormat="1" ht="12" customHeight="1">
      <c r="A6" s="790"/>
      <c r="B6" s="231"/>
      <c r="C6" s="232"/>
      <c r="D6" s="232"/>
      <c r="E6" s="232"/>
      <c r="F6" s="232"/>
      <c r="G6" s="232"/>
      <c r="H6" s="232"/>
      <c r="I6" s="232"/>
      <c r="J6" s="232"/>
      <c r="K6" s="232"/>
      <c r="L6" s="233"/>
      <c r="M6" s="232"/>
      <c r="N6" s="233"/>
    </row>
    <row r="7" spans="1:14" s="234" customFormat="1" ht="12" customHeight="1">
      <c r="A7" s="791" t="s">
        <v>3</v>
      </c>
      <c r="B7" s="235">
        <v>375.7435</v>
      </c>
      <c r="C7" s="236">
        <v>131.9054</v>
      </c>
      <c r="D7" s="236">
        <v>24.952</v>
      </c>
      <c r="E7" s="236">
        <v>16.1949</v>
      </c>
      <c r="F7" s="236">
        <v>3.8266</v>
      </c>
      <c r="G7" s="816">
        <v>176.8789</v>
      </c>
      <c r="H7" s="236">
        <v>14.4216</v>
      </c>
      <c r="I7" s="236">
        <v>30.0641</v>
      </c>
      <c r="J7" s="236">
        <v>-40.8594</v>
      </c>
      <c r="K7" s="236">
        <v>-0.5571</v>
      </c>
      <c r="L7" s="237">
        <v>555.6916</v>
      </c>
      <c r="M7" s="236">
        <v>19.2632</v>
      </c>
      <c r="N7" s="237">
        <v>574.9548</v>
      </c>
    </row>
    <row r="8" spans="1:14" s="239" customFormat="1" ht="12" customHeight="1">
      <c r="A8" s="792" t="s">
        <v>195</v>
      </c>
      <c r="B8" s="185">
        <v>142.1284</v>
      </c>
      <c r="C8" s="75">
        <v>24.614</v>
      </c>
      <c r="D8" s="75">
        <v>-17.267</v>
      </c>
      <c r="E8" s="75">
        <v>0.0274</v>
      </c>
      <c r="F8" s="75">
        <v>0</v>
      </c>
      <c r="G8" s="804">
        <v>7.3744</v>
      </c>
      <c r="H8" s="75">
        <v>1.1222</v>
      </c>
      <c r="I8" s="75">
        <v>0</v>
      </c>
      <c r="J8" s="75">
        <v>7.9664</v>
      </c>
      <c r="K8" s="75">
        <v>0</v>
      </c>
      <c r="L8" s="76">
        <v>158.5913</v>
      </c>
      <c r="M8" s="75">
        <v>-28.0963</v>
      </c>
      <c r="N8" s="76">
        <v>130.495</v>
      </c>
    </row>
    <row r="9" spans="1:14" ht="12" customHeight="1">
      <c r="A9" s="793" t="s">
        <v>227</v>
      </c>
      <c r="B9" s="185">
        <v>89.9779</v>
      </c>
      <c r="C9" s="75">
        <v>15.678</v>
      </c>
      <c r="D9" s="75">
        <v>25.6797</v>
      </c>
      <c r="E9" s="75">
        <v>-0.1149</v>
      </c>
      <c r="F9" s="75">
        <v>0.0577</v>
      </c>
      <c r="G9" s="804">
        <v>41.3005</v>
      </c>
      <c r="H9" s="75">
        <v>2.8455</v>
      </c>
      <c r="I9" s="75">
        <v>0.7311</v>
      </c>
      <c r="J9" s="75">
        <v>0</v>
      </c>
      <c r="K9" s="75">
        <v>0</v>
      </c>
      <c r="L9" s="76">
        <v>134.855</v>
      </c>
      <c r="M9" s="75">
        <v>-1.5758</v>
      </c>
      <c r="N9" s="76">
        <v>133.2792</v>
      </c>
    </row>
    <row r="10" spans="1:14" ht="12" customHeight="1">
      <c r="A10" s="793" t="s">
        <v>142</v>
      </c>
      <c r="B10" s="185">
        <v>-0.5302</v>
      </c>
      <c r="C10" s="75">
        <v>-3.8094</v>
      </c>
      <c r="D10" s="75">
        <v>0</v>
      </c>
      <c r="E10" s="75">
        <v>0.2688</v>
      </c>
      <c r="F10" s="75">
        <v>-0.0004</v>
      </c>
      <c r="G10" s="804">
        <v>-3.541</v>
      </c>
      <c r="H10" s="75">
        <v>0.0087</v>
      </c>
      <c r="I10" s="75">
        <v>0</v>
      </c>
      <c r="J10" s="75">
        <v>-0.4777</v>
      </c>
      <c r="K10" s="75">
        <v>-0.0025</v>
      </c>
      <c r="L10" s="76">
        <v>-4.5428</v>
      </c>
      <c r="M10" s="75">
        <v>0</v>
      </c>
      <c r="N10" s="76">
        <v>-4.5428</v>
      </c>
    </row>
    <row r="11" spans="1:14" ht="12" customHeight="1">
      <c r="A11" s="793" t="s">
        <v>34</v>
      </c>
      <c r="B11" s="185">
        <v>6.9304</v>
      </c>
      <c r="C11" s="75">
        <v>2.0194</v>
      </c>
      <c r="D11" s="75">
        <v>0</v>
      </c>
      <c r="E11" s="75">
        <v>0</v>
      </c>
      <c r="F11" s="75">
        <v>0</v>
      </c>
      <c r="G11" s="804">
        <v>2.0194</v>
      </c>
      <c r="H11" s="75">
        <v>0.0794</v>
      </c>
      <c r="I11" s="75">
        <v>0</v>
      </c>
      <c r="J11" s="75">
        <v>0</v>
      </c>
      <c r="K11" s="75">
        <v>0.0081</v>
      </c>
      <c r="L11" s="76">
        <v>9.0373</v>
      </c>
      <c r="M11" s="75">
        <v>0</v>
      </c>
      <c r="N11" s="76">
        <v>9.0373</v>
      </c>
    </row>
    <row r="12" spans="1:14" ht="12" customHeight="1">
      <c r="A12" s="793" t="s">
        <v>228</v>
      </c>
      <c r="B12" s="185">
        <v>-311.6978</v>
      </c>
      <c r="C12" s="75">
        <v>97.844</v>
      </c>
      <c r="D12" s="75">
        <v>0.089</v>
      </c>
      <c r="E12" s="75">
        <v>0</v>
      </c>
      <c r="F12" s="75">
        <v>0.0008</v>
      </c>
      <c r="G12" s="804">
        <v>97.9338</v>
      </c>
      <c r="H12" s="75">
        <v>-18.558</v>
      </c>
      <c r="I12" s="75">
        <v>-0.7819</v>
      </c>
      <c r="J12" s="75">
        <v>0.0634</v>
      </c>
      <c r="K12" s="75">
        <v>0</v>
      </c>
      <c r="L12" s="76">
        <v>-233.0405</v>
      </c>
      <c r="M12" s="75">
        <v>0</v>
      </c>
      <c r="N12" s="76">
        <v>-233.0405</v>
      </c>
    </row>
    <row r="13" spans="1:14" ht="12" customHeight="1">
      <c r="A13" s="794" t="s">
        <v>196</v>
      </c>
      <c r="B13" s="186">
        <v>-2.9128</v>
      </c>
      <c r="C13" s="79">
        <v>0</v>
      </c>
      <c r="D13" s="79">
        <v>0</v>
      </c>
      <c r="E13" s="79">
        <v>0</v>
      </c>
      <c r="F13" s="79">
        <v>0</v>
      </c>
      <c r="G13" s="817">
        <v>0</v>
      </c>
      <c r="H13" s="79">
        <v>0</v>
      </c>
      <c r="I13" s="79">
        <v>0</v>
      </c>
      <c r="J13" s="79">
        <v>0</v>
      </c>
      <c r="K13" s="79">
        <v>0</v>
      </c>
      <c r="L13" s="80">
        <v>-2.9128</v>
      </c>
      <c r="M13" s="79">
        <v>0</v>
      </c>
      <c r="N13" s="80">
        <v>-2.9128</v>
      </c>
    </row>
    <row r="14" spans="1:14" s="238" customFormat="1" ht="12" customHeight="1">
      <c r="A14" s="791" t="s">
        <v>657</v>
      </c>
      <c r="B14" s="235">
        <v>299.6393</v>
      </c>
      <c r="C14" s="236">
        <v>268.2514</v>
      </c>
      <c r="D14" s="236">
        <v>33.4537</v>
      </c>
      <c r="E14" s="236">
        <v>16.3762</v>
      </c>
      <c r="F14" s="236">
        <v>3.8846</v>
      </c>
      <c r="G14" s="816">
        <v>321.9658</v>
      </c>
      <c r="H14" s="236">
        <v>-0.0804</v>
      </c>
      <c r="I14" s="236">
        <v>30.0133</v>
      </c>
      <c r="J14" s="236">
        <v>-33.3074</v>
      </c>
      <c r="K14" s="236">
        <v>-0.5516</v>
      </c>
      <c r="L14" s="237">
        <v>617.679</v>
      </c>
      <c r="M14" s="236">
        <v>-10.4089</v>
      </c>
      <c r="N14" s="237">
        <v>607.2701</v>
      </c>
    </row>
    <row r="15" spans="1:14" ht="12" customHeight="1">
      <c r="A15" s="795" t="s">
        <v>191</v>
      </c>
      <c r="B15" s="186">
        <v>-68.5464</v>
      </c>
      <c r="C15" s="79">
        <v>-61.9572</v>
      </c>
      <c r="D15" s="79">
        <v>-10.4086</v>
      </c>
      <c r="E15" s="79">
        <v>-2.281</v>
      </c>
      <c r="F15" s="79">
        <v>-2.3342</v>
      </c>
      <c r="G15" s="817">
        <v>-76.9809</v>
      </c>
      <c r="H15" s="79">
        <v>-1.936</v>
      </c>
      <c r="I15" s="79">
        <v>-10.0508</v>
      </c>
      <c r="J15" s="79">
        <v>8.5812</v>
      </c>
      <c r="K15" s="79">
        <v>0</v>
      </c>
      <c r="L15" s="80">
        <v>-148.9329</v>
      </c>
      <c r="M15" s="79">
        <v>10.4089</v>
      </c>
      <c r="N15" s="80">
        <v>-138.5239</v>
      </c>
    </row>
    <row r="16" spans="1:14" s="238" customFormat="1" ht="12" customHeight="1">
      <c r="A16" s="796" t="s">
        <v>654</v>
      </c>
      <c r="B16" s="241">
        <v>231.0928</v>
      </c>
      <c r="C16" s="169">
        <v>206.2942</v>
      </c>
      <c r="D16" s="169">
        <v>23.0451</v>
      </c>
      <c r="E16" s="169">
        <v>14.0952</v>
      </c>
      <c r="F16" s="169">
        <v>1.5504</v>
      </c>
      <c r="G16" s="818">
        <v>244.9849</v>
      </c>
      <c r="H16" s="169">
        <v>-2.0164</v>
      </c>
      <c r="I16" s="169">
        <v>19.9626</v>
      </c>
      <c r="J16" s="169">
        <v>-24.7262</v>
      </c>
      <c r="K16" s="169">
        <v>-0.5516</v>
      </c>
      <c r="L16" s="170">
        <v>468.7461</v>
      </c>
      <c r="M16" s="169">
        <v>0</v>
      </c>
      <c r="N16" s="170">
        <v>468.7461</v>
      </c>
    </row>
    <row r="17" spans="1:14" s="239" customFormat="1" ht="12" customHeight="1">
      <c r="A17" s="797" t="s">
        <v>102</v>
      </c>
      <c r="B17" s="243">
        <v>-21.4406</v>
      </c>
      <c r="C17" s="244">
        <v>-24.8201</v>
      </c>
      <c r="D17" s="244">
        <v>-19.9352</v>
      </c>
      <c r="E17" s="244">
        <v>-2.324</v>
      </c>
      <c r="F17" s="804">
        <v>-0.3482</v>
      </c>
      <c r="G17" s="244">
        <v>-47.4275</v>
      </c>
      <c r="H17" s="244">
        <v>-0.2488</v>
      </c>
      <c r="I17" s="244">
        <v>51.5658</v>
      </c>
      <c r="J17" s="244">
        <v>17.5511</v>
      </c>
      <c r="K17" s="244"/>
      <c r="L17" s="245"/>
      <c r="M17" s="244"/>
      <c r="N17" s="245"/>
    </row>
    <row r="18" spans="1:14" s="239" customFormat="1" ht="12" customHeight="1">
      <c r="A18" s="798"/>
      <c r="B18" s="235"/>
      <c r="C18" s="236"/>
      <c r="D18" s="236"/>
      <c r="E18" s="236"/>
      <c r="F18" s="236"/>
      <c r="G18" s="816"/>
      <c r="H18" s="236"/>
      <c r="I18" s="236"/>
      <c r="J18" s="236"/>
      <c r="K18" s="236"/>
      <c r="L18" s="237"/>
      <c r="M18" s="236"/>
      <c r="N18" s="237"/>
    </row>
    <row r="19" spans="1:14" ht="12" customHeight="1">
      <c r="A19" s="799" t="s">
        <v>125</v>
      </c>
      <c r="B19" s="247"/>
      <c r="C19" s="248"/>
      <c r="D19" s="248"/>
      <c r="E19" s="248"/>
      <c r="F19" s="248"/>
      <c r="G19" s="819"/>
      <c r="H19" s="248"/>
      <c r="I19" s="248"/>
      <c r="J19" s="248"/>
      <c r="K19" s="248"/>
      <c r="L19" s="139"/>
      <c r="M19" s="248"/>
      <c r="N19" s="139"/>
    </row>
    <row r="20" spans="1:14" ht="12" customHeight="1">
      <c r="A20" s="792" t="s">
        <v>177</v>
      </c>
      <c r="B20" s="185">
        <v>1782.7997</v>
      </c>
      <c r="C20" s="75">
        <v>363.9129</v>
      </c>
      <c r="D20" s="75">
        <v>2275.2978</v>
      </c>
      <c r="E20" s="75">
        <v>103.0648</v>
      </c>
      <c r="F20" s="75">
        <v>45.5254</v>
      </c>
      <c r="G20" s="804">
        <v>2787.8009</v>
      </c>
      <c r="H20" s="75">
        <v>198.5606</v>
      </c>
      <c r="I20" s="75">
        <v>0</v>
      </c>
      <c r="J20" s="75">
        <v>1.7514</v>
      </c>
      <c r="K20" s="75">
        <v>-2.0064</v>
      </c>
      <c r="L20" s="76">
        <v>4768.9063</v>
      </c>
      <c r="M20" s="75">
        <v>-123.7895</v>
      </c>
      <c r="N20" s="76">
        <v>4645.1168</v>
      </c>
    </row>
    <row r="21" spans="1:14" ht="12" customHeight="1">
      <c r="A21" s="792" t="s">
        <v>155</v>
      </c>
      <c r="B21" s="185">
        <v>507.8246</v>
      </c>
      <c r="C21" s="75">
        <v>34.8737</v>
      </c>
      <c r="D21" s="75">
        <v>7.7461</v>
      </c>
      <c r="E21" s="75">
        <v>0.3611</v>
      </c>
      <c r="F21" s="75">
        <v>0.4364</v>
      </c>
      <c r="G21" s="804">
        <v>43.4173</v>
      </c>
      <c r="H21" s="75">
        <v>21.5996</v>
      </c>
      <c r="I21" s="75">
        <v>0</v>
      </c>
      <c r="J21" s="75">
        <v>0</v>
      </c>
      <c r="K21" s="75">
        <v>0</v>
      </c>
      <c r="L21" s="76">
        <v>572.8415</v>
      </c>
      <c r="M21" s="75">
        <v>-2.8418</v>
      </c>
      <c r="N21" s="76">
        <v>569.9996</v>
      </c>
    </row>
    <row r="22" spans="1:14" ht="12" customHeight="1">
      <c r="A22" s="87" t="s">
        <v>156</v>
      </c>
      <c r="B22" s="186">
        <v>0</v>
      </c>
      <c r="C22" s="79">
        <v>35.3605</v>
      </c>
      <c r="D22" s="79">
        <v>0</v>
      </c>
      <c r="E22" s="79">
        <v>52.8001</v>
      </c>
      <c r="F22" s="79">
        <v>24.6477</v>
      </c>
      <c r="G22" s="817">
        <v>112.8083</v>
      </c>
      <c r="H22" s="79">
        <v>0</v>
      </c>
      <c r="I22" s="79">
        <v>0</v>
      </c>
      <c r="J22" s="79">
        <v>0.2246</v>
      </c>
      <c r="K22" s="79">
        <v>-0.23</v>
      </c>
      <c r="L22" s="80">
        <v>112.8029</v>
      </c>
      <c r="M22" s="79">
        <v>-24.6447</v>
      </c>
      <c r="N22" s="80">
        <v>88.1582</v>
      </c>
    </row>
    <row r="23" spans="1:14" s="238" customFormat="1" ht="12" customHeight="1">
      <c r="A23" s="89" t="s">
        <v>126</v>
      </c>
      <c r="B23" s="235">
        <v>2290.6242</v>
      </c>
      <c r="C23" s="236">
        <v>434.1471</v>
      </c>
      <c r="D23" s="236">
        <v>2283.044</v>
      </c>
      <c r="E23" s="236">
        <v>156.2259</v>
      </c>
      <c r="F23" s="236">
        <v>70.6095</v>
      </c>
      <c r="G23" s="816">
        <v>2944.0265</v>
      </c>
      <c r="H23" s="236">
        <v>220.1602</v>
      </c>
      <c r="I23" s="236">
        <v>0</v>
      </c>
      <c r="J23" s="236">
        <v>1.9761</v>
      </c>
      <c r="K23" s="236">
        <v>-2.2364</v>
      </c>
      <c r="L23" s="237">
        <v>5454.5506</v>
      </c>
      <c r="M23" s="236">
        <v>-151.276</v>
      </c>
      <c r="N23" s="237">
        <v>5303.2747</v>
      </c>
    </row>
    <row r="24" spans="1:14" ht="12" customHeight="1">
      <c r="A24" s="85" t="s">
        <v>137</v>
      </c>
      <c r="B24" s="185">
        <v>793.7186</v>
      </c>
      <c r="C24" s="75">
        <v>531.2777</v>
      </c>
      <c r="D24" s="75">
        <v>287.8044</v>
      </c>
      <c r="E24" s="75">
        <v>12.6935</v>
      </c>
      <c r="F24" s="75">
        <v>9.3802</v>
      </c>
      <c r="G24" s="804">
        <v>841.1558</v>
      </c>
      <c r="H24" s="75">
        <v>59.3606</v>
      </c>
      <c r="I24" s="75">
        <v>0.8338</v>
      </c>
      <c r="J24" s="75">
        <v>70.6486</v>
      </c>
      <c r="K24" s="75">
        <v>-69.2139</v>
      </c>
      <c r="L24" s="76">
        <v>1696.5036</v>
      </c>
      <c r="M24" s="75">
        <v>-14.9437</v>
      </c>
      <c r="N24" s="76">
        <v>1681.56</v>
      </c>
    </row>
    <row r="25" spans="1:14" ht="12" customHeight="1">
      <c r="A25" s="85" t="s">
        <v>173</v>
      </c>
      <c r="B25" s="185">
        <v>400.0681</v>
      </c>
      <c r="C25" s="75">
        <v>85.3648</v>
      </c>
      <c r="D25" s="75">
        <v>55.0748</v>
      </c>
      <c r="E25" s="75">
        <v>10.7442</v>
      </c>
      <c r="F25" s="75">
        <v>3.832</v>
      </c>
      <c r="G25" s="804">
        <v>155.0158</v>
      </c>
      <c r="H25" s="75">
        <v>17.6575</v>
      </c>
      <c r="I25" s="75">
        <v>145.2527</v>
      </c>
      <c r="J25" s="75">
        <v>0</v>
      </c>
      <c r="K25" s="75">
        <v>-52.8295</v>
      </c>
      <c r="L25" s="76">
        <v>665.1645</v>
      </c>
      <c r="M25" s="75">
        <v>-47.7815</v>
      </c>
      <c r="N25" s="76">
        <v>617.383</v>
      </c>
    </row>
    <row r="26" spans="1:14" ht="12" customHeight="1">
      <c r="A26" s="87" t="s">
        <v>143</v>
      </c>
      <c r="B26" s="185">
        <v>1.8986</v>
      </c>
      <c r="C26" s="75">
        <v>0</v>
      </c>
      <c r="D26" s="75">
        <v>0.1359</v>
      </c>
      <c r="E26" s="75">
        <v>0.0057</v>
      </c>
      <c r="F26" s="75">
        <v>0.0002</v>
      </c>
      <c r="G26" s="804">
        <v>0.1418</v>
      </c>
      <c r="H26" s="75">
        <v>0.0184</v>
      </c>
      <c r="I26" s="75">
        <v>-0.0429</v>
      </c>
      <c r="J26" s="75">
        <v>0.7265</v>
      </c>
      <c r="K26" s="75">
        <v>0</v>
      </c>
      <c r="L26" s="76">
        <v>2.7425</v>
      </c>
      <c r="M26" s="75">
        <v>-1.8617</v>
      </c>
      <c r="N26" s="76">
        <v>0.8808</v>
      </c>
    </row>
    <row r="27" spans="1:14" s="141" customFormat="1" ht="12" customHeight="1">
      <c r="A27" s="174" t="s">
        <v>127</v>
      </c>
      <c r="B27" s="249">
        <v>3486.3095</v>
      </c>
      <c r="C27" s="250">
        <v>1050.7896</v>
      </c>
      <c r="D27" s="250">
        <v>2626.059</v>
      </c>
      <c r="E27" s="250">
        <v>179.6694</v>
      </c>
      <c r="F27" s="250">
        <v>83.822</v>
      </c>
      <c r="G27" s="820">
        <v>3940.34</v>
      </c>
      <c r="H27" s="250">
        <v>297.1967</v>
      </c>
      <c r="I27" s="250">
        <v>146.0436</v>
      </c>
      <c r="J27" s="250">
        <v>73.3512</v>
      </c>
      <c r="K27" s="250">
        <v>-124.2797</v>
      </c>
      <c r="L27" s="251">
        <v>7818.9613</v>
      </c>
      <c r="M27" s="250">
        <v>-215.8629</v>
      </c>
      <c r="N27" s="251">
        <v>7603.0984</v>
      </c>
    </row>
    <row r="28" spans="1:14" ht="11.25">
      <c r="A28" s="252" t="s">
        <v>103</v>
      </c>
      <c r="B28" s="253">
        <v>0.0647</v>
      </c>
      <c r="C28" s="254">
        <v>-0.361</v>
      </c>
      <c r="D28" s="254">
        <v>0.0392</v>
      </c>
      <c r="E28" s="254">
        <v>0.0184</v>
      </c>
      <c r="F28" s="254">
        <v>0.113</v>
      </c>
      <c r="G28" s="254">
        <v>-0.1904</v>
      </c>
      <c r="H28" s="254">
        <v>0.6294</v>
      </c>
      <c r="I28" s="254">
        <v>52.8606</v>
      </c>
      <c r="J28" s="254">
        <v>70.9154</v>
      </c>
      <c r="K28" s="254"/>
      <c r="L28" s="255"/>
      <c r="M28" s="254"/>
      <c r="N28" s="255"/>
    </row>
    <row r="29" spans="1:14" ht="7.5" customHeight="1">
      <c r="A29" s="805"/>
      <c r="B29" s="804"/>
      <c r="C29" s="804"/>
      <c r="D29" s="804"/>
      <c r="E29" s="804"/>
      <c r="F29" s="804"/>
      <c r="G29" s="804"/>
      <c r="H29" s="804"/>
      <c r="I29" s="804"/>
      <c r="J29" s="804"/>
      <c r="K29" s="804"/>
      <c r="L29" s="804"/>
      <c r="M29" s="804"/>
      <c r="N29" s="804"/>
    </row>
    <row r="30" ht="11.25">
      <c r="A30" s="226"/>
    </row>
    <row r="31" spans="1:14" ht="52.5">
      <c r="A31" s="256" t="s">
        <v>4</v>
      </c>
      <c r="B31" s="257" t="s">
        <v>123</v>
      </c>
      <c r="C31" s="257" t="s">
        <v>128</v>
      </c>
      <c r="D31" s="257" t="s">
        <v>129</v>
      </c>
      <c r="E31" s="257" t="s">
        <v>662</v>
      </c>
      <c r="F31" s="257" t="s">
        <v>663</v>
      </c>
      <c r="G31" s="779" t="s">
        <v>660</v>
      </c>
      <c r="H31" s="257" t="s">
        <v>588</v>
      </c>
      <c r="I31" s="257" t="s">
        <v>661</v>
      </c>
      <c r="J31" s="257" t="s">
        <v>157</v>
      </c>
      <c r="K31" s="257" t="s">
        <v>167</v>
      </c>
      <c r="L31" s="257" t="s">
        <v>458</v>
      </c>
      <c r="M31" s="257" t="s">
        <v>475</v>
      </c>
      <c r="N31" s="225" t="s">
        <v>303</v>
      </c>
    </row>
    <row r="32" spans="1:14" ht="12" customHeight="1">
      <c r="A32" s="227" t="s">
        <v>761</v>
      </c>
      <c r="B32" s="228"/>
      <c r="C32" s="66"/>
      <c r="D32" s="66"/>
      <c r="E32" s="66"/>
      <c r="F32" s="66"/>
      <c r="G32" s="66"/>
      <c r="H32" s="66"/>
      <c r="I32" s="66"/>
      <c r="J32" s="66"/>
      <c r="K32" s="66"/>
      <c r="L32" s="229"/>
      <c r="M32" s="66"/>
      <c r="N32" s="229"/>
    </row>
    <row r="33" spans="1:14" ht="12" customHeight="1">
      <c r="A33" s="790"/>
      <c r="B33" s="230"/>
      <c r="C33" s="162"/>
      <c r="D33" s="162"/>
      <c r="E33" s="162"/>
      <c r="F33" s="162"/>
      <c r="G33" s="162"/>
      <c r="H33" s="162"/>
      <c r="I33" s="162"/>
      <c r="J33" s="162"/>
      <c r="K33" s="162"/>
      <c r="L33" s="163"/>
      <c r="M33" s="162"/>
      <c r="N33" s="163"/>
    </row>
    <row r="34" spans="1:24" s="234" customFormat="1" ht="12" customHeight="1">
      <c r="A34" s="790"/>
      <c r="B34" s="231"/>
      <c r="C34" s="232"/>
      <c r="D34" s="232"/>
      <c r="E34" s="232"/>
      <c r="F34" s="232"/>
      <c r="G34" s="232"/>
      <c r="H34" s="232"/>
      <c r="I34" s="232"/>
      <c r="J34" s="232"/>
      <c r="K34" s="232"/>
      <c r="L34" s="233"/>
      <c r="M34" s="232"/>
      <c r="N34" s="233"/>
      <c r="O34" s="124"/>
      <c r="P34" s="124"/>
      <c r="Q34" s="124"/>
      <c r="R34" s="124"/>
      <c r="S34" s="124"/>
      <c r="T34" s="124"/>
      <c r="U34" s="124"/>
      <c r="V34" s="124"/>
      <c r="W34" s="124"/>
      <c r="X34" s="124"/>
    </row>
    <row r="35" spans="1:24" s="234" customFormat="1" ht="12" customHeight="1">
      <c r="A35" s="791" t="s">
        <v>3</v>
      </c>
      <c r="B35" s="235">
        <v>306.7566</v>
      </c>
      <c r="C35" s="236">
        <v>132.9568</v>
      </c>
      <c r="D35" s="236">
        <v>4.7791</v>
      </c>
      <c r="E35" s="236">
        <v>12.4098</v>
      </c>
      <c r="F35" s="236">
        <v>1.1359</v>
      </c>
      <c r="G35" s="816">
        <v>151.2815</v>
      </c>
      <c r="H35" s="236">
        <v>6.4159</v>
      </c>
      <c r="I35" s="236">
        <v>32.3708</v>
      </c>
      <c r="J35" s="236">
        <v>-35.5846</v>
      </c>
      <c r="K35" s="236">
        <v>0.1883</v>
      </c>
      <c r="L35" s="237">
        <v>461.4285</v>
      </c>
      <c r="M35" s="236">
        <v>20.5779</v>
      </c>
      <c r="N35" s="237">
        <v>482.0063</v>
      </c>
      <c r="O35" s="124"/>
      <c r="P35" s="124"/>
      <c r="Q35" s="124"/>
      <c r="R35" s="124"/>
      <c r="S35" s="124"/>
      <c r="T35" s="124"/>
      <c r="U35" s="124"/>
      <c r="V35" s="124"/>
      <c r="W35" s="124"/>
      <c r="X35" s="124"/>
    </row>
    <row r="36" spans="1:24" s="239" customFormat="1" ht="12" customHeight="1">
      <c r="A36" s="792" t="s">
        <v>195</v>
      </c>
      <c r="B36" s="185">
        <v>31.6366</v>
      </c>
      <c r="C36" s="75">
        <v>53.7805</v>
      </c>
      <c r="D36" s="75">
        <v>-4.4301</v>
      </c>
      <c r="E36" s="75">
        <v>-0.0111</v>
      </c>
      <c r="F36" s="75">
        <v>0</v>
      </c>
      <c r="G36" s="804">
        <v>49.3393</v>
      </c>
      <c r="H36" s="75">
        <v>6.3231</v>
      </c>
      <c r="I36" s="75">
        <v>0</v>
      </c>
      <c r="J36" s="75">
        <v>-3.0412</v>
      </c>
      <c r="K36" s="75">
        <v>0</v>
      </c>
      <c r="L36" s="76">
        <v>84.2578</v>
      </c>
      <c r="M36" s="75">
        <v>-28.9264</v>
      </c>
      <c r="N36" s="76">
        <v>55.3314</v>
      </c>
      <c r="O36" s="124"/>
      <c r="P36" s="124"/>
      <c r="Q36" s="124"/>
      <c r="R36" s="124"/>
      <c r="S36" s="124"/>
      <c r="T36" s="124"/>
      <c r="U36" s="124"/>
      <c r="V36" s="124"/>
      <c r="W36" s="124"/>
      <c r="X36" s="124"/>
    </row>
    <row r="37" spans="1:14" ht="12" customHeight="1">
      <c r="A37" s="793" t="s">
        <v>227</v>
      </c>
      <c r="B37" s="185">
        <v>-31.2577</v>
      </c>
      <c r="C37" s="75">
        <v>30.7897</v>
      </c>
      <c r="D37" s="75">
        <v>17.1281</v>
      </c>
      <c r="E37" s="75">
        <v>1.2626</v>
      </c>
      <c r="F37" s="75">
        <v>0.0146</v>
      </c>
      <c r="G37" s="804">
        <v>49.1951</v>
      </c>
      <c r="H37" s="75">
        <v>1.5732</v>
      </c>
      <c r="I37" s="75">
        <v>1.9656</v>
      </c>
      <c r="J37" s="75">
        <v>0</v>
      </c>
      <c r="K37" s="75">
        <v>0</v>
      </c>
      <c r="L37" s="76">
        <v>21.4763</v>
      </c>
      <c r="M37" s="75">
        <v>-2.6152</v>
      </c>
      <c r="N37" s="76">
        <v>18.861</v>
      </c>
    </row>
    <row r="38" spans="1:14" ht="12" customHeight="1">
      <c r="A38" s="793" t="s">
        <v>142</v>
      </c>
      <c r="B38" s="185">
        <v>-11.7868</v>
      </c>
      <c r="C38" s="75">
        <v>-6.9063</v>
      </c>
      <c r="D38" s="75">
        <v>0</v>
      </c>
      <c r="E38" s="75">
        <v>0.0163</v>
      </c>
      <c r="F38" s="75">
        <v>0</v>
      </c>
      <c r="G38" s="804">
        <v>-6.89</v>
      </c>
      <c r="H38" s="75">
        <v>-0.0438</v>
      </c>
      <c r="I38" s="75">
        <v>0</v>
      </c>
      <c r="J38" s="75">
        <v>0</v>
      </c>
      <c r="K38" s="75">
        <v>0.0851</v>
      </c>
      <c r="L38" s="76">
        <v>-18.6355</v>
      </c>
      <c r="M38" s="75">
        <v>0.1127</v>
      </c>
      <c r="N38" s="76">
        <v>-18.5229</v>
      </c>
    </row>
    <row r="39" spans="1:14" ht="12" customHeight="1">
      <c r="A39" s="793" t="s">
        <v>34</v>
      </c>
      <c r="B39" s="185">
        <v>23.6565</v>
      </c>
      <c r="C39" s="75">
        <v>1.15</v>
      </c>
      <c r="D39" s="75">
        <v>0</v>
      </c>
      <c r="E39" s="75">
        <v>0.001</v>
      </c>
      <c r="F39" s="75">
        <v>0</v>
      </c>
      <c r="G39" s="804">
        <v>1.151</v>
      </c>
      <c r="H39" s="75">
        <v>0.0735</v>
      </c>
      <c r="I39" s="75">
        <v>0</v>
      </c>
      <c r="J39" s="75">
        <v>0</v>
      </c>
      <c r="K39" s="75">
        <v>-0.0851</v>
      </c>
      <c r="L39" s="76">
        <v>24.7959</v>
      </c>
      <c r="M39" s="75">
        <v>0</v>
      </c>
      <c r="N39" s="76">
        <v>24.7959</v>
      </c>
    </row>
    <row r="40" spans="1:14" ht="12" customHeight="1">
      <c r="A40" s="793" t="s">
        <v>228</v>
      </c>
      <c r="B40" s="185">
        <v>-108.8007</v>
      </c>
      <c r="C40" s="75">
        <v>29.5821</v>
      </c>
      <c r="D40" s="75">
        <v>21.9937</v>
      </c>
      <c r="E40" s="75">
        <v>0</v>
      </c>
      <c r="F40" s="75">
        <v>-0.0006</v>
      </c>
      <c r="G40" s="804">
        <v>51.5753</v>
      </c>
      <c r="H40" s="75">
        <v>-5.2379</v>
      </c>
      <c r="I40" s="75">
        <v>0</v>
      </c>
      <c r="J40" s="75">
        <v>-9.4044</v>
      </c>
      <c r="K40" s="75">
        <v>0</v>
      </c>
      <c r="L40" s="76">
        <v>-71.8677</v>
      </c>
      <c r="M40" s="75">
        <v>0</v>
      </c>
      <c r="N40" s="76">
        <v>-71.8677</v>
      </c>
    </row>
    <row r="41" spans="1:14" ht="12" customHeight="1">
      <c r="A41" s="794" t="s">
        <v>196</v>
      </c>
      <c r="B41" s="186">
        <v>8.1994</v>
      </c>
      <c r="C41" s="79">
        <v>0</v>
      </c>
      <c r="D41" s="79">
        <v>0</v>
      </c>
      <c r="E41" s="79">
        <v>0</v>
      </c>
      <c r="F41" s="79">
        <v>0</v>
      </c>
      <c r="G41" s="817">
        <v>0</v>
      </c>
      <c r="H41" s="79">
        <v>0</v>
      </c>
      <c r="I41" s="79">
        <v>0</v>
      </c>
      <c r="J41" s="79">
        <v>0</v>
      </c>
      <c r="K41" s="79">
        <v>0</v>
      </c>
      <c r="L41" s="80">
        <v>8.1994</v>
      </c>
      <c r="M41" s="79">
        <v>0</v>
      </c>
      <c r="N41" s="80">
        <v>8.1994</v>
      </c>
    </row>
    <row r="42" spans="1:24" s="238" customFormat="1" ht="12" customHeight="1">
      <c r="A42" s="791" t="s">
        <v>657</v>
      </c>
      <c r="B42" s="235">
        <v>218.4039</v>
      </c>
      <c r="C42" s="236">
        <v>241.3529</v>
      </c>
      <c r="D42" s="236">
        <v>39.4708</v>
      </c>
      <c r="E42" s="236">
        <v>13.6786</v>
      </c>
      <c r="F42" s="236">
        <v>1.15</v>
      </c>
      <c r="G42" s="816">
        <v>295.6523</v>
      </c>
      <c r="H42" s="236">
        <v>9.104</v>
      </c>
      <c r="I42" s="236">
        <v>34.3364</v>
      </c>
      <c r="J42" s="236">
        <v>-48.0301</v>
      </c>
      <c r="K42" s="236">
        <v>0.1883</v>
      </c>
      <c r="L42" s="237">
        <v>509.6547</v>
      </c>
      <c r="M42" s="236">
        <v>-10.8511</v>
      </c>
      <c r="N42" s="237">
        <v>498.8036</v>
      </c>
      <c r="O42" s="124"/>
      <c r="P42" s="124"/>
      <c r="Q42" s="124"/>
      <c r="R42" s="124"/>
      <c r="S42" s="124"/>
      <c r="T42" s="124"/>
      <c r="U42" s="124"/>
      <c r="V42" s="124"/>
      <c r="W42" s="124"/>
      <c r="X42" s="124"/>
    </row>
    <row r="43" spans="1:14" ht="12" customHeight="1">
      <c r="A43" s="795" t="s">
        <v>191</v>
      </c>
      <c r="B43" s="186">
        <v>-82.2052</v>
      </c>
      <c r="C43" s="79">
        <v>-53.3678</v>
      </c>
      <c r="D43" s="79">
        <v>-9.2305</v>
      </c>
      <c r="E43" s="79">
        <v>-2.7524</v>
      </c>
      <c r="F43" s="79">
        <v>-2.424</v>
      </c>
      <c r="G43" s="817">
        <v>-67.7747</v>
      </c>
      <c r="H43" s="79">
        <v>-3.5714</v>
      </c>
      <c r="I43" s="79">
        <v>-11.1374</v>
      </c>
      <c r="J43" s="79">
        <v>13.008</v>
      </c>
      <c r="K43" s="79">
        <v>0</v>
      </c>
      <c r="L43" s="80">
        <v>-151.6808</v>
      </c>
      <c r="M43" s="79">
        <v>10.8511</v>
      </c>
      <c r="N43" s="80">
        <v>-140.8296</v>
      </c>
    </row>
    <row r="44" spans="1:24" s="238" customFormat="1" ht="12" customHeight="1">
      <c r="A44" s="796" t="s">
        <v>654</v>
      </c>
      <c r="B44" s="241">
        <v>136.1986</v>
      </c>
      <c r="C44" s="169">
        <v>187.9851</v>
      </c>
      <c r="D44" s="169">
        <v>30.2404</v>
      </c>
      <c r="E44" s="169">
        <v>10.9262</v>
      </c>
      <c r="F44" s="169">
        <v>-1.274</v>
      </c>
      <c r="G44" s="818">
        <v>227.8776</v>
      </c>
      <c r="H44" s="169">
        <v>5.5326</v>
      </c>
      <c r="I44" s="169">
        <v>23.199</v>
      </c>
      <c r="J44" s="169">
        <v>-35.0221</v>
      </c>
      <c r="K44" s="169">
        <v>0.1883</v>
      </c>
      <c r="L44" s="170">
        <v>357.9739</v>
      </c>
      <c r="M44" s="169">
        <v>0</v>
      </c>
      <c r="N44" s="170">
        <v>357.9739</v>
      </c>
      <c r="O44" s="124"/>
      <c r="P44" s="124"/>
      <c r="Q44" s="124"/>
      <c r="R44" s="124"/>
      <c r="S44" s="124"/>
      <c r="T44" s="124"/>
      <c r="U44" s="124"/>
      <c r="V44" s="124"/>
      <c r="W44" s="124"/>
      <c r="X44" s="124"/>
    </row>
    <row r="45" spans="1:24" s="239" customFormat="1" ht="12" customHeight="1">
      <c r="A45" s="797" t="s">
        <v>102</v>
      </c>
      <c r="B45" s="243">
        <v>-46.5905</v>
      </c>
      <c r="C45" s="244">
        <v>-21.3576</v>
      </c>
      <c r="D45" s="244">
        <v>-22.9722</v>
      </c>
      <c r="E45" s="244">
        <v>-3.4754</v>
      </c>
      <c r="F45" s="244">
        <v>-0.1544</v>
      </c>
      <c r="G45" s="244">
        <v>-47.9596</v>
      </c>
      <c r="H45" s="244">
        <v>18.84</v>
      </c>
      <c r="I45" s="244">
        <v>55.5614</v>
      </c>
      <c r="J45" s="244">
        <v>20.1487</v>
      </c>
      <c r="K45" s="244"/>
      <c r="L45" s="245"/>
      <c r="M45" s="244"/>
      <c r="N45" s="245"/>
      <c r="O45" s="124"/>
      <c r="P45" s="124"/>
      <c r="Q45" s="124"/>
      <c r="R45" s="124"/>
      <c r="S45" s="124"/>
      <c r="T45" s="124"/>
      <c r="U45" s="124"/>
      <c r="V45" s="124"/>
      <c r="W45" s="124"/>
      <c r="X45" s="124"/>
    </row>
    <row r="46" spans="1:24" s="239" customFormat="1" ht="12" customHeight="1">
      <c r="A46" s="798"/>
      <c r="B46" s="235"/>
      <c r="C46" s="236"/>
      <c r="D46" s="236"/>
      <c r="E46" s="236"/>
      <c r="F46" s="236"/>
      <c r="G46" s="816"/>
      <c r="H46" s="236"/>
      <c r="I46" s="236"/>
      <c r="J46" s="236"/>
      <c r="K46" s="236"/>
      <c r="L46" s="237"/>
      <c r="M46" s="236"/>
      <c r="N46" s="237"/>
      <c r="O46" s="124"/>
      <c r="P46" s="124"/>
      <c r="Q46" s="124"/>
      <c r="R46" s="124"/>
      <c r="S46" s="124"/>
      <c r="T46" s="124"/>
      <c r="U46" s="124"/>
      <c r="V46" s="124"/>
      <c r="W46" s="124"/>
      <c r="X46" s="124"/>
    </row>
    <row r="47" spans="1:14" ht="12" customHeight="1">
      <c r="A47" s="799" t="s">
        <v>125</v>
      </c>
      <c r="B47" s="247"/>
      <c r="C47" s="248"/>
      <c r="D47" s="248"/>
      <c r="E47" s="248"/>
      <c r="F47" s="248"/>
      <c r="G47" s="819"/>
      <c r="H47" s="248"/>
      <c r="I47" s="248"/>
      <c r="J47" s="248"/>
      <c r="K47" s="248"/>
      <c r="L47" s="139"/>
      <c r="M47" s="248"/>
      <c r="N47" s="139"/>
    </row>
    <row r="48" spans="1:14" ht="12" customHeight="1">
      <c r="A48" s="792" t="s">
        <v>177</v>
      </c>
      <c r="B48" s="185">
        <v>1836.5657</v>
      </c>
      <c r="C48" s="75">
        <v>398.2653</v>
      </c>
      <c r="D48" s="75">
        <v>2618.3907</v>
      </c>
      <c r="E48" s="75">
        <v>98.4665</v>
      </c>
      <c r="F48" s="75">
        <v>36.9301</v>
      </c>
      <c r="G48" s="804">
        <v>3152.0525</v>
      </c>
      <c r="H48" s="75">
        <v>235.2292</v>
      </c>
      <c r="I48" s="75">
        <v>0</v>
      </c>
      <c r="J48" s="75">
        <v>3.3834</v>
      </c>
      <c r="K48" s="75">
        <v>-21.2199</v>
      </c>
      <c r="L48" s="76">
        <v>5206.011</v>
      </c>
      <c r="M48" s="75">
        <v>-113.3644</v>
      </c>
      <c r="N48" s="76">
        <v>5092.6466</v>
      </c>
    </row>
    <row r="49" spans="1:14" ht="12" customHeight="1">
      <c r="A49" s="792" t="s">
        <v>155</v>
      </c>
      <c r="B49" s="185">
        <v>556.0102</v>
      </c>
      <c r="C49" s="75">
        <v>30.7024</v>
      </c>
      <c r="D49" s="75">
        <v>8.7727</v>
      </c>
      <c r="E49" s="75">
        <v>0.2587</v>
      </c>
      <c r="F49" s="75">
        <v>0.5501</v>
      </c>
      <c r="G49" s="804">
        <v>40.2839</v>
      </c>
      <c r="H49" s="75">
        <v>23.6907</v>
      </c>
      <c r="I49" s="75">
        <v>0</v>
      </c>
      <c r="J49" s="75">
        <v>-6.6536</v>
      </c>
      <c r="K49" s="75">
        <v>2.5146</v>
      </c>
      <c r="L49" s="76">
        <v>615.8458</v>
      </c>
      <c r="M49" s="75">
        <v>-1.1743</v>
      </c>
      <c r="N49" s="76">
        <v>614.6715</v>
      </c>
    </row>
    <row r="50" spans="1:14" ht="12" customHeight="1">
      <c r="A50" s="795" t="s">
        <v>156</v>
      </c>
      <c r="B50" s="186">
        <v>0</v>
      </c>
      <c r="C50" s="79">
        <v>45.6978</v>
      </c>
      <c r="D50" s="79">
        <v>0</v>
      </c>
      <c r="E50" s="79">
        <v>44.465</v>
      </c>
      <c r="F50" s="79">
        <v>21.4598</v>
      </c>
      <c r="G50" s="817">
        <v>111.6226</v>
      </c>
      <c r="H50" s="79">
        <v>0</v>
      </c>
      <c r="I50" s="79">
        <v>0</v>
      </c>
      <c r="J50" s="79">
        <v>3.5314</v>
      </c>
      <c r="K50" s="79">
        <v>-3.5314</v>
      </c>
      <c r="L50" s="80">
        <v>111.6226</v>
      </c>
      <c r="M50" s="79">
        <v>-21.4598</v>
      </c>
      <c r="N50" s="80">
        <v>90.1628</v>
      </c>
    </row>
    <row r="51" spans="1:24" s="238" customFormat="1" ht="12" customHeight="1">
      <c r="A51" s="89" t="s">
        <v>126</v>
      </c>
      <c r="B51" s="235">
        <v>2392.5759</v>
      </c>
      <c r="C51" s="236">
        <v>474.6655</v>
      </c>
      <c r="D51" s="236">
        <v>2627.1634</v>
      </c>
      <c r="E51" s="236">
        <v>143.1902</v>
      </c>
      <c r="F51" s="236">
        <v>58.94</v>
      </c>
      <c r="G51" s="816">
        <v>3303.9591</v>
      </c>
      <c r="H51" s="236">
        <v>258.9199</v>
      </c>
      <c r="I51" s="236">
        <v>0</v>
      </c>
      <c r="J51" s="236">
        <v>0.2612</v>
      </c>
      <c r="K51" s="236">
        <v>-22.2367</v>
      </c>
      <c r="L51" s="237">
        <v>5933.4794</v>
      </c>
      <c r="M51" s="236">
        <v>-135.9986</v>
      </c>
      <c r="N51" s="237">
        <v>5797.4808</v>
      </c>
      <c r="O51" s="124"/>
      <c r="P51" s="124"/>
      <c r="Q51" s="124"/>
      <c r="R51" s="124"/>
      <c r="S51" s="124"/>
      <c r="T51" s="124"/>
      <c r="U51" s="124"/>
      <c r="V51" s="124"/>
      <c r="W51" s="124"/>
      <c r="X51" s="124"/>
    </row>
    <row r="52" spans="1:14" ht="12" customHeight="1">
      <c r="A52" s="85" t="s">
        <v>137</v>
      </c>
      <c r="B52" s="185">
        <v>931.0882</v>
      </c>
      <c r="C52" s="75">
        <v>574.7837</v>
      </c>
      <c r="D52" s="75">
        <v>279.7169</v>
      </c>
      <c r="E52" s="75">
        <v>11.2483</v>
      </c>
      <c r="F52" s="75">
        <v>9.6868</v>
      </c>
      <c r="G52" s="804">
        <v>875.4356</v>
      </c>
      <c r="H52" s="75">
        <v>57.8042</v>
      </c>
      <c r="I52" s="75">
        <v>0.5801</v>
      </c>
      <c r="J52" s="75">
        <v>98.8239</v>
      </c>
      <c r="K52" s="75">
        <v>-99.109</v>
      </c>
      <c r="L52" s="76">
        <v>1864.623</v>
      </c>
      <c r="M52" s="75">
        <v>-12.5319</v>
      </c>
      <c r="N52" s="76">
        <v>1852.0911</v>
      </c>
    </row>
    <row r="53" spans="1:14" ht="12" customHeight="1">
      <c r="A53" s="85" t="s">
        <v>173</v>
      </c>
      <c r="B53" s="185">
        <v>419.1789</v>
      </c>
      <c r="C53" s="75">
        <v>86.6507</v>
      </c>
      <c r="D53" s="75">
        <v>20.1391</v>
      </c>
      <c r="E53" s="75">
        <v>8.8757</v>
      </c>
      <c r="F53" s="75">
        <v>3.2446</v>
      </c>
      <c r="G53" s="804">
        <v>118.9102</v>
      </c>
      <c r="H53" s="75">
        <v>16.9656</v>
      </c>
      <c r="I53" s="75">
        <v>152.3851</v>
      </c>
      <c r="J53" s="75">
        <v>0</v>
      </c>
      <c r="K53" s="75">
        <v>-57.2325</v>
      </c>
      <c r="L53" s="76">
        <v>650.2073</v>
      </c>
      <c r="M53" s="75">
        <v>-47.7488</v>
      </c>
      <c r="N53" s="76">
        <v>602.4584</v>
      </c>
    </row>
    <row r="54" spans="1:14" ht="12" customHeight="1">
      <c r="A54" s="87" t="s">
        <v>143</v>
      </c>
      <c r="B54" s="186">
        <v>1.0039</v>
      </c>
      <c r="C54" s="79">
        <v>0</v>
      </c>
      <c r="D54" s="79">
        <v>-0.0004</v>
      </c>
      <c r="E54" s="79">
        <v>-0.0109</v>
      </c>
      <c r="F54" s="79">
        <v>0.459</v>
      </c>
      <c r="G54" s="817">
        <v>0.4476</v>
      </c>
      <c r="H54" s="79">
        <v>-0.8467</v>
      </c>
      <c r="I54" s="79">
        <v>0.5227</v>
      </c>
      <c r="J54" s="79">
        <v>1.0648</v>
      </c>
      <c r="K54" s="79">
        <v>0</v>
      </c>
      <c r="L54" s="80">
        <v>2.1923</v>
      </c>
      <c r="M54" s="79">
        <v>-1.4525</v>
      </c>
      <c r="N54" s="80">
        <v>0.7398</v>
      </c>
    </row>
    <row r="55" spans="1:24" s="141" customFormat="1" ht="12" customHeight="1">
      <c r="A55" s="174" t="s">
        <v>127</v>
      </c>
      <c r="B55" s="249">
        <v>3743.847</v>
      </c>
      <c r="C55" s="250">
        <v>1136.0999</v>
      </c>
      <c r="D55" s="250">
        <v>2927.019</v>
      </c>
      <c r="E55" s="250">
        <v>163.3032</v>
      </c>
      <c r="F55" s="250">
        <v>72.3304</v>
      </c>
      <c r="G55" s="820">
        <v>4298.7525</v>
      </c>
      <c r="H55" s="250">
        <v>332.8429</v>
      </c>
      <c r="I55" s="250">
        <v>153.4879</v>
      </c>
      <c r="J55" s="250">
        <v>100.1499</v>
      </c>
      <c r="K55" s="250">
        <v>-178.5782</v>
      </c>
      <c r="L55" s="251">
        <v>8450.5021</v>
      </c>
      <c r="M55" s="250">
        <v>-197.7318</v>
      </c>
      <c r="N55" s="251">
        <v>8252.7703</v>
      </c>
      <c r="O55" s="124"/>
      <c r="P55" s="124"/>
      <c r="Q55" s="124"/>
      <c r="R55" s="124"/>
      <c r="S55" s="124"/>
      <c r="T55" s="124"/>
      <c r="U55" s="124"/>
      <c r="V55" s="124"/>
      <c r="W55" s="124"/>
      <c r="X55" s="124"/>
    </row>
    <row r="56" spans="1:14" ht="12" customHeight="1">
      <c r="A56" s="252" t="s">
        <v>103</v>
      </c>
      <c r="B56" s="253">
        <v>0.0324</v>
      </c>
      <c r="C56" s="254">
        <v>1.702</v>
      </c>
      <c r="D56" s="254">
        <v>0.048</v>
      </c>
      <c r="E56" s="254">
        <v>0</v>
      </c>
      <c r="F56" s="254">
        <v>0.0632</v>
      </c>
      <c r="G56" s="254">
        <v>1.8132</v>
      </c>
      <c r="H56" s="254">
        <v>20.0959</v>
      </c>
      <c r="I56" s="254">
        <v>57.2732</v>
      </c>
      <c r="J56" s="254">
        <v>99.3634</v>
      </c>
      <c r="K56" s="254"/>
      <c r="L56" s="255"/>
      <c r="M56" s="254"/>
      <c r="N56" s="255"/>
    </row>
    <row r="57" ht="7.5" customHeight="1"/>
    <row r="59" spans="1:14" ht="52.5">
      <c r="A59" s="256" t="s">
        <v>4</v>
      </c>
      <c r="B59" s="257" t="s">
        <v>123</v>
      </c>
      <c r="C59" s="257" t="s">
        <v>128</v>
      </c>
      <c r="D59" s="257" t="s">
        <v>129</v>
      </c>
      <c r="E59" s="257" t="s">
        <v>662</v>
      </c>
      <c r="F59" s="257" t="s">
        <v>663</v>
      </c>
      <c r="G59" s="779" t="s">
        <v>660</v>
      </c>
      <c r="H59" s="257" t="s">
        <v>588</v>
      </c>
      <c r="I59" s="257" t="s">
        <v>661</v>
      </c>
      <c r="J59" s="257" t="s">
        <v>157</v>
      </c>
      <c r="K59" s="257" t="s">
        <v>167</v>
      </c>
      <c r="L59" s="257" t="s">
        <v>458</v>
      </c>
      <c r="M59" s="257" t="s">
        <v>475</v>
      </c>
      <c r="N59" s="225" t="s">
        <v>303</v>
      </c>
    </row>
    <row r="60" spans="1:14" ht="11.25">
      <c r="A60" s="227" t="s">
        <v>765</v>
      </c>
      <c r="B60" s="228"/>
      <c r="C60" s="66"/>
      <c r="D60" s="66"/>
      <c r="E60" s="66"/>
      <c r="F60" s="66"/>
      <c r="G60" s="66"/>
      <c r="H60" s="66"/>
      <c r="I60" s="66"/>
      <c r="J60" s="66"/>
      <c r="K60" s="66"/>
      <c r="L60" s="229"/>
      <c r="M60" s="66"/>
      <c r="N60" s="229"/>
    </row>
    <row r="61" spans="1:14" ht="11.25">
      <c r="A61" s="161"/>
      <c r="B61" s="230"/>
      <c r="C61" s="162"/>
      <c r="D61" s="162"/>
      <c r="E61" s="162"/>
      <c r="F61" s="162"/>
      <c r="G61" s="162"/>
      <c r="H61" s="162"/>
      <c r="I61" s="162"/>
      <c r="J61" s="162"/>
      <c r="K61" s="162"/>
      <c r="L61" s="163"/>
      <c r="M61" s="162"/>
      <c r="N61" s="163"/>
    </row>
    <row r="62" spans="1:14" s="238" customFormat="1" ht="11.25">
      <c r="A62" s="81" t="s">
        <v>3</v>
      </c>
      <c r="B62" s="231"/>
      <c r="C62" s="232"/>
      <c r="D62" s="232"/>
      <c r="E62" s="232"/>
      <c r="F62" s="232"/>
      <c r="G62" s="232"/>
      <c r="H62" s="232"/>
      <c r="I62" s="232"/>
      <c r="J62" s="232"/>
      <c r="K62" s="232"/>
      <c r="L62" s="233"/>
      <c r="M62" s="232"/>
      <c r="N62" s="233"/>
    </row>
    <row r="63" spans="1:14" s="238" customFormat="1" ht="11.25">
      <c r="A63" s="81" t="s">
        <v>104</v>
      </c>
      <c r="B63" s="258">
        <v>1029.2307</v>
      </c>
      <c r="C63" s="259">
        <v>385.422</v>
      </c>
      <c r="D63" s="259">
        <v>93.0197</v>
      </c>
      <c r="E63" s="259">
        <v>52.5627</v>
      </c>
      <c r="F63" s="259">
        <v>9.5937</v>
      </c>
      <c r="G63" s="821">
        <v>540.598</v>
      </c>
      <c r="H63" s="259">
        <v>37.0862</v>
      </c>
      <c r="I63" s="259">
        <v>99.2234</v>
      </c>
      <c r="J63" s="236">
        <v>-128.6299</v>
      </c>
      <c r="K63" s="236">
        <v>0.3604</v>
      </c>
      <c r="L63" s="237">
        <v>1577.8688</v>
      </c>
      <c r="M63" s="236">
        <v>44.596</v>
      </c>
      <c r="N63" s="237">
        <v>1622.4648</v>
      </c>
    </row>
    <row r="64" spans="1:14" ht="11.25">
      <c r="A64" s="85" t="s">
        <v>195</v>
      </c>
      <c r="B64" s="260">
        <v>89.3082</v>
      </c>
      <c r="C64" s="261">
        <v>-148.5219</v>
      </c>
      <c r="D64" s="261">
        <v>-64.8693</v>
      </c>
      <c r="E64" s="261">
        <v>0.0697</v>
      </c>
      <c r="F64" s="261">
        <v>0</v>
      </c>
      <c r="G64" s="822">
        <v>-213.3215</v>
      </c>
      <c r="H64" s="261">
        <v>0.9254</v>
      </c>
      <c r="I64" s="261">
        <v>0</v>
      </c>
      <c r="J64" s="75">
        <v>37.8381</v>
      </c>
      <c r="K64" s="75">
        <v>0</v>
      </c>
      <c r="L64" s="76">
        <v>-85.2499</v>
      </c>
      <c r="M64" s="75">
        <v>-75.3863</v>
      </c>
      <c r="N64" s="76">
        <v>-160.6362</v>
      </c>
    </row>
    <row r="65" spans="1:14" ht="12" customHeight="1">
      <c r="A65" s="240" t="s">
        <v>227</v>
      </c>
      <c r="B65" s="185">
        <v>119.1213</v>
      </c>
      <c r="C65" s="261">
        <v>162.8346</v>
      </c>
      <c r="D65" s="75">
        <v>32.0764</v>
      </c>
      <c r="E65" s="261">
        <v>1.7891</v>
      </c>
      <c r="F65" s="261">
        <v>0.4387</v>
      </c>
      <c r="G65" s="822">
        <v>197.1387</v>
      </c>
      <c r="H65" s="261">
        <v>2.0175</v>
      </c>
      <c r="I65" s="261">
        <v>3.197</v>
      </c>
      <c r="J65" s="75">
        <v>0</v>
      </c>
      <c r="K65" s="75">
        <v>0</v>
      </c>
      <c r="L65" s="76">
        <v>321.4745</v>
      </c>
      <c r="M65" s="75">
        <v>-4.7978</v>
      </c>
      <c r="N65" s="76">
        <v>316.6767</v>
      </c>
    </row>
    <row r="66" spans="1:14" ht="12" customHeight="1">
      <c r="A66" s="793" t="s">
        <v>142</v>
      </c>
      <c r="B66" s="185">
        <v>-11.9542</v>
      </c>
      <c r="C66" s="75">
        <v>-15.3502</v>
      </c>
      <c r="D66" s="75">
        <v>0</v>
      </c>
      <c r="E66" s="75">
        <v>-2.2826</v>
      </c>
      <c r="F66" s="75">
        <v>-0.0004</v>
      </c>
      <c r="G66" s="804">
        <v>-17.6332</v>
      </c>
      <c r="H66" s="75">
        <v>0.018</v>
      </c>
      <c r="I66" s="75">
        <v>0</v>
      </c>
      <c r="J66" s="75">
        <v>-2.9277</v>
      </c>
      <c r="K66" s="75">
        <v>-0.0081</v>
      </c>
      <c r="L66" s="76">
        <v>-32.5052</v>
      </c>
      <c r="M66" s="75">
        <v>0</v>
      </c>
      <c r="N66" s="76">
        <v>-32.5052</v>
      </c>
    </row>
    <row r="67" spans="1:14" ht="12" customHeight="1">
      <c r="A67" s="793" t="s">
        <v>34</v>
      </c>
      <c r="B67" s="185">
        <v>19.1213</v>
      </c>
      <c r="C67" s="75">
        <v>8.5761</v>
      </c>
      <c r="D67" s="75">
        <v>0</v>
      </c>
      <c r="E67" s="75">
        <v>0</v>
      </c>
      <c r="F67" s="75">
        <v>0</v>
      </c>
      <c r="G67" s="804">
        <v>8.5761</v>
      </c>
      <c r="H67" s="75">
        <v>0.1321</v>
      </c>
      <c r="I67" s="75">
        <v>0</v>
      </c>
      <c r="J67" s="75">
        <v>0</v>
      </c>
      <c r="K67" s="75">
        <v>0.0081</v>
      </c>
      <c r="L67" s="76">
        <v>27.8376</v>
      </c>
      <c r="M67" s="75">
        <v>0</v>
      </c>
      <c r="N67" s="76">
        <v>27.8376</v>
      </c>
    </row>
    <row r="68" spans="1:14" ht="12" customHeight="1">
      <c r="A68" s="240" t="s">
        <v>228</v>
      </c>
      <c r="B68" s="185">
        <v>-86.0547</v>
      </c>
      <c r="C68" s="261">
        <v>89.844</v>
      </c>
      <c r="D68" s="75">
        <v>80.1445</v>
      </c>
      <c r="E68" s="261">
        <v>0</v>
      </c>
      <c r="F68" s="261">
        <v>0</v>
      </c>
      <c r="G68" s="822">
        <v>169.9885</v>
      </c>
      <c r="H68" s="261">
        <v>-18.558</v>
      </c>
      <c r="I68" s="261">
        <v>-1.5682</v>
      </c>
      <c r="J68" s="75">
        <v>0</v>
      </c>
      <c r="K68" s="261">
        <v>0</v>
      </c>
      <c r="L68" s="76">
        <v>63.8076</v>
      </c>
      <c r="M68" s="261">
        <v>0</v>
      </c>
      <c r="N68" s="76">
        <v>63.8076</v>
      </c>
    </row>
    <row r="69" spans="1:14" ht="12" customHeight="1">
      <c r="A69" s="97" t="s">
        <v>196</v>
      </c>
      <c r="B69" s="186">
        <v>38.0925</v>
      </c>
      <c r="C69" s="262">
        <v>0</v>
      </c>
      <c r="D69" s="79">
        <v>0</v>
      </c>
      <c r="E69" s="262">
        <v>0</v>
      </c>
      <c r="F69" s="262">
        <v>0</v>
      </c>
      <c r="G69" s="823">
        <v>0</v>
      </c>
      <c r="H69" s="262">
        <v>0</v>
      </c>
      <c r="I69" s="262">
        <v>0</v>
      </c>
      <c r="J69" s="79">
        <v>0</v>
      </c>
      <c r="K69" s="262">
        <v>0</v>
      </c>
      <c r="L69" s="80">
        <v>38.0925</v>
      </c>
      <c r="M69" s="262">
        <v>0</v>
      </c>
      <c r="N69" s="80">
        <v>38.0925</v>
      </c>
    </row>
    <row r="70" spans="1:14" s="238" customFormat="1" ht="12" customHeight="1">
      <c r="A70" s="81" t="s">
        <v>657</v>
      </c>
      <c r="B70" s="235">
        <v>1196.8651</v>
      </c>
      <c r="C70" s="236">
        <v>482.8046</v>
      </c>
      <c r="D70" s="236">
        <v>140.3712</v>
      </c>
      <c r="E70" s="236">
        <v>52.1389</v>
      </c>
      <c r="F70" s="236">
        <v>10.032</v>
      </c>
      <c r="G70" s="816">
        <v>685.3466</v>
      </c>
      <c r="H70" s="236">
        <v>21.6211</v>
      </c>
      <c r="I70" s="236">
        <v>100.8521</v>
      </c>
      <c r="J70" s="236">
        <v>-93.7195</v>
      </c>
      <c r="K70" s="236">
        <v>0.3604</v>
      </c>
      <c r="L70" s="237">
        <v>1911.3259</v>
      </c>
      <c r="M70" s="236">
        <v>-35.5881</v>
      </c>
      <c r="N70" s="237">
        <v>1875.7378</v>
      </c>
    </row>
    <row r="71" spans="1:14" ht="12" customHeight="1">
      <c r="A71" s="87" t="s">
        <v>191</v>
      </c>
      <c r="B71" s="186">
        <v>-325.2187</v>
      </c>
      <c r="C71" s="262">
        <v>-106.945</v>
      </c>
      <c r="D71" s="79">
        <v>-54.5104</v>
      </c>
      <c r="E71" s="262">
        <v>-7.113</v>
      </c>
      <c r="F71" s="262">
        <v>-6.3203</v>
      </c>
      <c r="G71" s="823">
        <v>-174.8888</v>
      </c>
      <c r="H71" s="262">
        <v>-28.1213</v>
      </c>
      <c r="I71" s="262">
        <v>-31.719</v>
      </c>
      <c r="J71" s="79">
        <v>24.0456</v>
      </c>
      <c r="K71" s="79">
        <v>0</v>
      </c>
      <c r="L71" s="80">
        <v>-535.9023</v>
      </c>
      <c r="M71" s="79">
        <v>35.5881</v>
      </c>
      <c r="N71" s="80">
        <v>-500.3142</v>
      </c>
    </row>
    <row r="72" spans="1:14" s="238" customFormat="1" ht="12" customHeight="1">
      <c r="A72" s="174" t="s">
        <v>654</v>
      </c>
      <c r="B72" s="241">
        <v>871.6464</v>
      </c>
      <c r="C72" s="169">
        <v>375.8596</v>
      </c>
      <c r="D72" s="169">
        <v>85.8607</v>
      </c>
      <c r="E72" s="169">
        <v>45.0258</v>
      </c>
      <c r="F72" s="169">
        <v>3.7116</v>
      </c>
      <c r="G72" s="818">
        <v>510.4578</v>
      </c>
      <c r="H72" s="169">
        <v>-6.5002</v>
      </c>
      <c r="I72" s="169">
        <v>69.1332</v>
      </c>
      <c r="J72" s="169">
        <v>-69.6739</v>
      </c>
      <c r="K72" s="169">
        <v>0.3604</v>
      </c>
      <c r="L72" s="170">
        <v>1375.4236</v>
      </c>
      <c r="M72" s="169">
        <v>0</v>
      </c>
      <c r="N72" s="170">
        <v>1375.4236</v>
      </c>
    </row>
    <row r="73" spans="1:14" s="239" customFormat="1" ht="12" customHeight="1">
      <c r="A73" s="242" t="s">
        <v>102</v>
      </c>
      <c r="B73" s="243">
        <v>-57.7444</v>
      </c>
      <c r="C73" s="244">
        <v>-83.7266</v>
      </c>
      <c r="D73" s="244">
        <v>-67.203</v>
      </c>
      <c r="E73" s="244">
        <v>-8.6845</v>
      </c>
      <c r="F73" s="244">
        <v>-0.8992</v>
      </c>
      <c r="G73" s="244">
        <v>-160.5133</v>
      </c>
      <c r="H73" s="244">
        <v>-2.2235</v>
      </c>
      <c r="I73" s="244">
        <v>165.8585</v>
      </c>
      <c r="J73" s="244">
        <v>54.6227</v>
      </c>
      <c r="K73" s="244"/>
      <c r="L73" s="245"/>
      <c r="M73" s="244"/>
      <c r="N73" s="245"/>
    </row>
    <row r="74" spans="1:14" ht="11.25">
      <c r="A74" s="246"/>
      <c r="B74" s="235"/>
      <c r="C74" s="236"/>
      <c r="D74" s="236"/>
      <c r="E74" s="236"/>
      <c r="F74" s="236"/>
      <c r="G74" s="816"/>
      <c r="H74" s="236"/>
      <c r="I74" s="236"/>
      <c r="J74" s="236"/>
      <c r="K74" s="236"/>
      <c r="L74" s="237"/>
      <c r="M74" s="236"/>
      <c r="N74" s="237"/>
    </row>
    <row r="75" spans="1:14" ht="11.25">
      <c r="A75" s="89" t="s">
        <v>125</v>
      </c>
      <c r="B75" s="247"/>
      <c r="C75" s="248"/>
      <c r="D75" s="248"/>
      <c r="E75" s="248"/>
      <c r="F75" s="248"/>
      <c r="G75" s="819"/>
      <c r="H75" s="248"/>
      <c r="I75" s="248"/>
      <c r="J75" s="248"/>
      <c r="K75" s="248"/>
      <c r="L75" s="139"/>
      <c r="M75" s="248"/>
      <c r="N75" s="139"/>
    </row>
    <row r="76" spans="1:14" ht="11.25">
      <c r="A76" s="85" t="s">
        <v>658</v>
      </c>
      <c r="B76" s="185">
        <v>5614.3452</v>
      </c>
      <c r="C76" s="75">
        <v>1416.394</v>
      </c>
      <c r="D76" s="75">
        <v>6749.1717</v>
      </c>
      <c r="E76" s="75">
        <v>306.2136</v>
      </c>
      <c r="F76" s="75">
        <v>150.8911</v>
      </c>
      <c r="G76" s="804">
        <v>8622.6705</v>
      </c>
      <c r="H76" s="75">
        <v>750.2773</v>
      </c>
      <c r="I76" s="75">
        <v>0</v>
      </c>
      <c r="J76" s="75">
        <v>5.5426</v>
      </c>
      <c r="K76" s="75">
        <v>-6.54</v>
      </c>
      <c r="L76" s="76">
        <v>14986.2957</v>
      </c>
      <c r="M76" s="75">
        <v>-451.2821</v>
      </c>
      <c r="N76" s="76">
        <v>14535.0135</v>
      </c>
    </row>
    <row r="77" spans="1:14" ht="11.25">
      <c r="A77" s="85" t="s">
        <v>155</v>
      </c>
      <c r="B77" s="185">
        <v>1630.1707</v>
      </c>
      <c r="C77" s="75">
        <v>174.9546</v>
      </c>
      <c r="D77" s="75">
        <v>24.1596</v>
      </c>
      <c r="E77" s="75">
        <v>0.9701</v>
      </c>
      <c r="F77" s="75">
        <v>82.9553</v>
      </c>
      <c r="G77" s="804">
        <v>283.0397</v>
      </c>
      <c r="H77" s="75">
        <v>76.5817</v>
      </c>
      <c r="I77" s="75">
        <v>0</v>
      </c>
      <c r="J77" s="75">
        <v>0</v>
      </c>
      <c r="K77" s="75">
        <v>0</v>
      </c>
      <c r="L77" s="76">
        <v>1989.7921</v>
      </c>
      <c r="M77" s="75">
        <v>-17.3823</v>
      </c>
      <c r="N77" s="76">
        <v>1972.4098</v>
      </c>
    </row>
    <row r="78" spans="1:14" ht="11.25">
      <c r="A78" s="87" t="s">
        <v>156</v>
      </c>
      <c r="B78" s="186">
        <v>0</v>
      </c>
      <c r="C78" s="79">
        <v>112.4125</v>
      </c>
      <c r="D78" s="79">
        <v>0</v>
      </c>
      <c r="E78" s="79">
        <v>163.2801</v>
      </c>
      <c r="F78" s="79">
        <v>74.133</v>
      </c>
      <c r="G78" s="817">
        <v>349.8256</v>
      </c>
      <c r="H78" s="79">
        <v>0</v>
      </c>
      <c r="I78" s="79">
        <v>0</v>
      </c>
      <c r="J78" s="79">
        <v>0.7567</v>
      </c>
      <c r="K78" s="79">
        <v>-1.185</v>
      </c>
      <c r="L78" s="80">
        <v>349.3974</v>
      </c>
      <c r="M78" s="79">
        <v>-74.13</v>
      </c>
      <c r="N78" s="80">
        <v>275.2674</v>
      </c>
    </row>
    <row r="79" spans="1:14" ht="11.25">
      <c r="A79" s="89" t="s">
        <v>126</v>
      </c>
      <c r="B79" s="235">
        <v>7244.5159</v>
      </c>
      <c r="C79" s="236">
        <v>1703.7611</v>
      </c>
      <c r="D79" s="236">
        <v>6773.3313</v>
      </c>
      <c r="E79" s="236">
        <v>470.4638</v>
      </c>
      <c r="F79" s="236">
        <v>307.9795</v>
      </c>
      <c r="G79" s="816">
        <v>9255.5358</v>
      </c>
      <c r="H79" s="236">
        <v>826.8591</v>
      </c>
      <c r="I79" s="236">
        <v>0</v>
      </c>
      <c r="J79" s="236">
        <v>6.2993</v>
      </c>
      <c r="K79" s="236">
        <v>-7.725</v>
      </c>
      <c r="L79" s="237">
        <v>17325.4851</v>
      </c>
      <c r="M79" s="236">
        <v>-542.7944</v>
      </c>
      <c r="N79" s="237">
        <v>16782.6907</v>
      </c>
    </row>
    <row r="80" spans="1:14" ht="11.25">
      <c r="A80" s="85" t="s">
        <v>137</v>
      </c>
      <c r="B80" s="185">
        <v>2603.4466</v>
      </c>
      <c r="C80" s="75">
        <v>1647.9078</v>
      </c>
      <c r="D80" s="75">
        <v>1084.2278</v>
      </c>
      <c r="E80" s="75">
        <v>36.245</v>
      </c>
      <c r="F80" s="75">
        <v>27.3132</v>
      </c>
      <c r="G80" s="804">
        <v>2795.6938</v>
      </c>
      <c r="H80" s="75">
        <v>184.6209</v>
      </c>
      <c r="I80" s="75">
        <v>2.6563</v>
      </c>
      <c r="J80" s="75">
        <v>226.4794</v>
      </c>
      <c r="K80" s="75">
        <v>-222.9366</v>
      </c>
      <c r="L80" s="76">
        <v>5589.9605</v>
      </c>
      <c r="M80" s="75">
        <v>-42.8178</v>
      </c>
      <c r="N80" s="76">
        <v>5547.1428</v>
      </c>
    </row>
    <row r="81" spans="1:14" ht="11.25">
      <c r="A81" s="85" t="s">
        <v>173</v>
      </c>
      <c r="B81" s="185">
        <v>1201.7314</v>
      </c>
      <c r="C81" s="75">
        <v>260.2327</v>
      </c>
      <c r="D81" s="75">
        <v>176.8575</v>
      </c>
      <c r="E81" s="75">
        <v>30.3879</v>
      </c>
      <c r="F81" s="75">
        <v>11.0464</v>
      </c>
      <c r="G81" s="804">
        <v>478.5245</v>
      </c>
      <c r="H81" s="75">
        <v>47.5706</v>
      </c>
      <c r="I81" s="75">
        <v>444.7938</v>
      </c>
      <c r="J81" s="75">
        <v>0</v>
      </c>
      <c r="K81" s="75">
        <v>-171.0282</v>
      </c>
      <c r="L81" s="76">
        <v>2001.592</v>
      </c>
      <c r="M81" s="75">
        <v>-132.1209</v>
      </c>
      <c r="N81" s="76">
        <v>1869.4711</v>
      </c>
    </row>
    <row r="82" spans="1:14" ht="11.25">
      <c r="A82" s="87" t="s">
        <v>143</v>
      </c>
      <c r="B82" s="186">
        <v>3.9601</v>
      </c>
      <c r="C82" s="79">
        <v>0</v>
      </c>
      <c r="D82" s="79">
        <v>0.1676</v>
      </c>
      <c r="E82" s="79">
        <v>0.0468</v>
      </c>
      <c r="F82" s="79">
        <v>3.052</v>
      </c>
      <c r="G82" s="817">
        <v>3.2664</v>
      </c>
      <c r="H82" s="79">
        <v>0.2936</v>
      </c>
      <c r="I82" s="79">
        <v>0.0812</v>
      </c>
      <c r="J82" s="79">
        <v>2.7775</v>
      </c>
      <c r="K82" s="79">
        <v>0</v>
      </c>
      <c r="L82" s="80">
        <v>10.3788</v>
      </c>
      <c r="M82" s="79">
        <v>-4.309</v>
      </c>
      <c r="N82" s="80">
        <v>6.0698</v>
      </c>
    </row>
    <row r="83" spans="1:14" ht="11.25">
      <c r="A83" s="174" t="s">
        <v>127</v>
      </c>
      <c r="B83" s="249">
        <v>11053.654</v>
      </c>
      <c r="C83" s="250">
        <v>3611.9017</v>
      </c>
      <c r="D83" s="250">
        <v>8034.5841</v>
      </c>
      <c r="E83" s="250">
        <v>537.1436</v>
      </c>
      <c r="F83" s="250">
        <v>349.391</v>
      </c>
      <c r="G83" s="820">
        <v>12533.0204</v>
      </c>
      <c r="H83" s="250">
        <v>1059.3442</v>
      </c>
      <c r="I83" s="250">
        <v>447.5313</v>
      </c>
      <c r="J83" s="250">
        <v>235.5562</v>
      </c>
      <c r="K83" s="250">
        <v>-401.6898</v>
      </c>
      <c r="L83" s="251">
        <v>24927.4164</v>
      </c>
      <c r="M83" s="250">
        <v>-722.042</v>
      </c>
      <c r="N83" s="251">
        <v>24205.3744</v>
      </c>
    </row>
    <row r="84" spans="1:14" ht="11.25">
      <c r="A84" s="252" t="s">
        <v>103</v>
      </c>
      <c r="B84" s="253">
        <v>0.2085</v>
      </c>
      <c r="C84" s="254">
        <v>-0.337</v>
      </c>
      <c r="D84" s="254">
        <v>0.1043</v>
      </c>
      <c r="E84" s="254">
        <v>0.0308</v>
      </c>
      <c r="F84" s="254">
        <v>0.196</v>
      </c>
      <c r="G84" s="254">
        <v>-0.0059</v>
      </c>
      <c r="H84" s="254">
        <v>2.204</v>
      </c>
      <c r="I84" s="254">
        <v>171.127</v>
      </c>
      <c r="J84" s="254">
        <v>228.1562</v>
      </c>
      <c r="K84" s="254"/>
      <c r="L84" s="255"/>
      <c r="M84" s="254"/>
      <c r="N84" s="255"/>
    </row>
    <row r="85" ht="7.5" customHeight="1"/>
    <row r="87" spans="1:14" ht="52.5">
      <c r="A87" s="256" t="s">
        <v>4</v>
      </c>
      <c r="B87" s="257" t="s">
        <v>123</v>
      </c>
      <c r="C87" s="257" t="s">
        <v>128</v>
      </c>
      <c r="D87" s="257" t="s">
        <v>129</v>
      </c>
      <c r="E87" s="257" t="s">
        <v>662</v>
      </c>
      <c r="F87" s="257" t="s">
        <v>663</v>
      </c>
      <c r="G87" s="779" t="s">
        <v>660</v>
      </c>
      <c r="H87" s="257" t="s">
        <v>588</v>
      </c>
      <c r="I87" s="257" t="s">
        <v>661</v>
      </c>
      <c r="J87" s="257" t="s">
        <v>157</v>
      </c>
      <c r="K87" s="257" t="s">
        <v>167</v>
      </c>
      <c r="L87" s="257" t="s">
        <v>458</v>
      </c>
      <c r="M87" s="257" t="s">
        <v>475</v>
      </c>
      <c r="N87" s="225" t="s">
        <v>303</v>
      </c>
    </row>
    <row r="88" spans="1:14" ht="11.25">
      <c r="A88" s="227" t="s">
        <v>766</v>
      </c>
      <c r="B88" s="228"/>
      <c r="C88" s="66"/>
      <c r="D88" s="66"/>
      <c r="E88" s="66"/>
      <c r="F88" s="66"/>
      <c r="G88" s="66"/>
      <c r="H88" s="66"/>
      <c r="I88" s="66"/>
      <c r="J88" s="66"/>
      <c r="K88" s="66"/>
      <c r="L88" s="229"/>
      <c r="M88" s="66"/>
      <c r="N88" s="229"/>
    </row>
    <row r="89" spans="1:14" ht="11.25">
      <c r="A89" s="161"/>
      <c r="B89" s="230"/>
      <c r="C89" s="162"/>
      <c r="D89" s="162"/>
      <c r="E89" s="162"/>
      <c r="F89" s="162"/>
      <c r="G89" s="162"/>
      <c r="H89" s="162"/>
      <c r="I89" s="162"/>
      <c r="J89" s="162"/>
      <c r="K89" s="162"/>
      <c r="L89" s="163"/>
      <c r="M89" s="162"/>
      <c r="N89" s="163"/>
    </row>
    <row r="90" spans="1:14" s="238" customFormat="1" ht="11.25">
      <c r="A90" s="81" t="s">
        <v>3</v>
      </c>
      <c r="B90" s="231"/>
      <c r="C90" s="232"/>
      <c r="D90" s="232"/>
      <c r="E90" s="232"/>
      <c r="F90" s="232"/>
      <c r="G90" s="232"/>
      <c r="H90" s="232"/>
      <c r="I90" s="232"/>
      <c r="J90" s="232"/>
      <c r="K90" s="232"/>
      <c r="L90" s="233"/>
      <c r="M90" s="232"/>
      <c r="N90" s="233"/>
    </row>
    <row r="91" spans="1:14" s="238" customFormat="1" ht="11.25">
      <c r="A91" s="81" t="s">
        <v>104</v>
      </c>
      <c r="B91" s="235">
        <v>860.4149</v>
      </c>
      <c r="C91" s="236">
        <v>399.6277</v>
      </c>
      <c r="D91" s="236">
        <v>35.2093</v>
      </c>
      <c r="E91" s="236">
        <v>41.3797</v>
      </c>
      <c r="F91" s="236">
        <v>4.565</v>
      </c>
      <c r="G91" s="816">
        <v>480.7817</v>
      </c>
      <c r="H91" s="236">
        <v>7.8342</v>
      </c>
      <c r="I91" s="236">
        <v>114.2588</v>
      </c>
      <c r="J91" s="236">
        <v>-107.3186</v>
      </c>
      <c r="K91" s="236">
        <v>2.6177</v>
      </c>
      <c r="L91" s="237">
        <v>1358.5888</v>
      </c>
      <c r="M91" s="236">
        <v>30.6547</v>
      </c>
      <c r="N91" s="237">
        <v>1389.2435</v>
      </c>
    </row>
    <row r="92" spans="1:14" ht="11.25">
      <c r="A92" s="85" t="s">
        <v>195</v>
      </c>
      <c r="B92" s="185">
        <v>-295.0103</v>
      </c>
      <c r="C92" s="75">
        <v>-235.5842</v>
      </c>
      <c r="D92" s="75">
        <v>23.672</v>
      </c>
      <c r="E92" s="75">
        <v>0.0435</v>
      </c>
      <c r="F92" s="75">
        <v>0</v>
      </c>
      <c r="G92" s="804">
        <v>-211.8687</v>
      </c>
      <c r="H92" s="75">
        <v>1.5476</v>
      </c>
      <c r="I92" s="75">
        <v>0</v>
      </c>
      <c r="J92" s="75">
        <v>-126.3172</v>
      </c>
      <c r="K92" s="75">
        <v>0</v>
      </c>
      <c r="L92" s="76">
        <v>-631.6487</v>
      </c>
      <c r="M92" s="75">
        <v>-50.4286</v>
      </c>
      <c r="N92" s="76">
        <v>-682.0773</v>
      </c>
    </row>
    <row r="93" spans="1:14" ht="12" customHeight="1">
      <c r="A93" s="240" t="s">
        <v>227</v>
      </c>
      <c r="B93" s="185">
        <v>5.6626</v>
      </c>
      <c r="C93" s="75">
        <v>141.8057</v>
      </c>
      <c r="D93" s="75">
        <v>148.829</v>
      </c>
      <c r="E93" s="75">
        <v>0.6135</v>
      </c>
      <c r="F93" s="75">
        <v>-1.6326</v>
      </c>
      <c r="G93" s="804">
        <v>289.6156</v>
      </c>
      <c r="H93" s="75">
        <v>6.5628</v>
      </c>
      <c r="I93" s="75">
        <v>2.9186</v>
      </c>
      <c r="J93" s="75">
        <v>0</v>
      </c>
      <c r="K93" s="75">
        <v>0</v>
      </c>
      <c r="L93" s="76">
        <v>304.7595</v>
      </c>
      <c r="M93" s="75">
        <v>-5.6337</v>
      </c>
      <c r="N93" s="76">
        <v>299.1258</v>
      </c>
    </row>
    <row r="94" spans="1:14" ht="12" customHeight="1">
      <c r="A94" s="793" t="s">
        <v>142</v>
      </c>
      <c r="B94" s="185">
        <v>-68.8935</v>
      </c>
      <c r="C94" s="75">
        <v>-20.531</v>
      </c>
      <c r="D94" s="75">
        <v>0</v>
      </c>
      <c r="E94" s="75">
        <v>1.9553</v>
      </c>
      <c r="F94" s="75">
        <v>0</v>
      </c>
      <c r="G94" s="804">
        <v>-18.5757</v>
      </c>
      <c r="H94" s="75">
        <v>-1.0698</v>
      </c>
      <c r="I94" s="75">
        <v>0</v>
      </c>
      <c r="J94" s="75">
        <v>-7.1411</v>
      </c>
      <c r="K94" s="75">
        <v>0.603</v>
      </c>
      <c r="L94" s="76">
        <v>-95.077</v>
      </c>
      <c r="M94" s="75">
        <v>0.1127</v>
      </c>
      <c r="N94" s="76">
        <v>-94.9643</v>
      </c>
    </row>
    <row r="95" spans="1:14" ht="12" customHeight="1">
      <c r="A95" s="793" t="s">
        <v>34</v>
      </c>
      <c r="B95" s="185">
        <v>33.5301</v>
      </c>
      <c r="C95" s="75">
        <v>8.9944</v>
      </c>
      <c r="D95" s="75">
        <v>0</v>
      </c>
      <c r="E95" s="75">
        <v>0.007</v>
      </c>
      <c r="F95" s="75">
        <v>0</v>
      </c>
      <c r="G95" s="804">
        <v>9.0014</v>
      </c>
      <c r="H95" s="75">
        <v>0.1174</v>
      </c>
      <c r="I95" s="75">
        <v>0</v>
      </c>
      <c r="J95" s="75">
        <v>0</v>
      </c>
      <c r="K95" s="75">
        <v>-0.603</v>
      </c>
      <c r="L95" s="76">
        <v>42.0459</v>
      </c>
      <c r="M95" s="75">
        <v>0</v>
      </c>
      <c r="N95" s="76">
        <v>42.0459</v>
      </c>
    </row>
    <row r="96" spans="1:14" ht="12" customHeight="1">
      <c r="A96" s="240" t="s">
        <v>228</v>
      </c>
      <c r="B96" s="185">
        <v>-73.8178</v>
      </c>
      <c r="C96" s="75">
        <v>9.5821</v>
      </c>
      <c r="D96" s="75">
        <v>-658.0641</v>
      </c>
      <c r="E96" s="75">
        <v>-0.0131</v>
      </c>
      <c r="F96" s="75">
        <v>-0.0006</v>
      </c>
      <c r="G96" s="804">
        <v>-648.4956</v>
      </c>
      <c r="H96" s="75">
        <v>-5.2522</v>
      </c>
      <c r="I96" s="75">
        <v>-0.4764</v>
      </c>
      <c r="J96" s="75">
        <v>-5.6554</v>
      </c>
      <c r="K96" s="75">
        <v>0</v>
      </c>
      <c r="L96" s="76">
        <v>-733.6974</v>
      </c>
      <c r="M96" s="75">
        <v>0</v>
      </c>
      <c r="N96" s="76">
        <v>-733.6974</v>
      </c>
    </row>
    <row r="97" spans="1:14" ht="12" customHeight="1">
      <c r="A97" s="97" t="s">
        <v>196</v>
      </c>
      <c r="B97" s="186">
        <v>54.7093</v>
      </c>
      <c r="C97" s="79">
        <v>0</v>
      </c>
      <c r="D97" s="79">
        <v>0</v>
      </c>
      <c r="E97" s="79">
        <v>0</v>
      </c>
      <c r="F97" s="79">
        <v>0</v>
      </c>
      <c r="G97" s="817">
        <v>0</v>
      </c>
      <c r="H97" s="79">
        <v>0</v>
      </c>
      <c r="I97" s="79">
        <v>0</v>
      </c>
      <c r="J97" s="79">
        <v>0</v>
      </c>
      <c r="K97" s="79">
        <v>0</v>
      </c>
      <c r="L97" s="80">
        <v>54.7093</v>
      </c>
      <c r="M97" s="79">
        <v>0</v>
      </c>
      <c r="N97" s="80">
        <v>54.7093</v>
      </c>
    </row>
    <row r="98" spans="1:14" s="238" customFormat="1" ht="12" customHeight="1">
      <c r="A98" s="81" t="s">
        <v>657</v>
      </c>
      <c r="B98" s="235">
        <v>516.5954</v>
      </c>
      <c r="C98" s="236">
        <v>303.8946</v>
      </c>
      <c r="D98" s="236">
        <v>-450.3537</v>
      </c>
      <c r="E98" s="236">
        <v>43.9859</v>
      </c>
      <c r="F98" s="236">
        <v>2.9318</v>
      </c>
      <c r="G98" s="816">
        <v>-99.5414</v>
      </c>
      <c r="H98" s="236">
        <v>9.7399</v>
      </c>
      <c r="I98" s="236">
        <v>116.7011</v>
      </c>
      <c r="J98" s="236">
        <v>-246.4323</v>
      </c>
      <c r="K98" s="236">
        <v>2.6177</v>
      </c>
      <c r="L98" s="237">
        <v>299.6804</v>
      </c>
      <c r="M98" s="236">
        <v>-25.2949</v>
      </c>
      <c r="N98" s="237">
        <v>274.3855</v>
      </c>
    </row>
    <row r="99" spans="1:14" ht="12" customHeight="1">
      <c r="A99" s="87" t="s">
        <v>191</v>
      </c>
      <c r="B99" s="186">
        <v>-114.7703</v>
      </c>
      <c r="C99" s="79">
        <v>-63.8838</v>
      </c>
      <c r="D99" s="79">
        <v>-1.1272</v>
      </c>
      <c r="E99" s="79">
        <v>-7.8338</v>
      </c>
      <c r="F99" s="79">
        <v>-6.6067</v>
      </c>
      <c r="G99" s="817">
        <v>-79.4515</v>
      </c>
      <c r="H99" s="79">
        <v>-13.1408</v>
      </c>
      <c r="I99" s="79">
        <v>-37.4816</v>
      </c>
      <c r="J99" s="79">
        <v>61.4339</v>
      </c>
      <c r="K99" s="79">
        <v>0</v>
      </c>
      <c r="L99" s="80">
        <v>-183.4103</v>
      </c>
      <c r="M99" s="79">
        <v>25.2949</v>
      </c>
      <c r="N99" s="80">
        <v>-158.1154</v>
      </c>
    </row>
    <row r="100" spans="1:14" s="238" customFormat="1" ht="12" customHeight="1">
      <c r="A100" s="174" t="s">
        <v>654</v>
      </c>
      <c r="B100" s="241">
        <v>401.825</v>
      </c>
      <c r="C100" s="169">
        <v>240.0109</v>
      </c>
      <c r="D100" s="169">
        <v>-451.4809</v>
      </c>
      <c r="E100" s="169">
        <v>36.1521</v>
      </c>
      <c r="F100" s="169">
        <v>-3.6749</v>
      </c>
      <c r="G100" s="818">
        <v>-178.9929</v>
      </c>
      <c r="H100" s="169">
        <v>-3.4009</v>
      </c>
      <c r="I100" s="169">
        <v>79.2195</v>
      </c>
      <c r="J100" s="169">
        <v>-184.9984</v>
      </c>
      <c r="K100" s="169">
        <v>2.6177</v>
      </c>
      <c r="L100" s="170">
        <v>116.2701</v>
      </c>
      <c r="M100" s="169">
        <v>0</v>
      </c>
      <c r="N100" s="170">
        <v>116.2701</v>
      </c>
    </row>
    <row r="101" spans="1:14" s="239" customFormat="1" ht="12" customHeight="1">
      <c r="A101" s="242" t="s">
        <v>102</v>
      </c>
      <c r="B101" s="243">
        <v>-141.2511</v>
      </c>
      <c r="C101" s="244">
        <v>-70.954</v>
      </c>
      <c r="D101" s="244">
        <v>-70.0239</v>
      </c>
      <c r="E101" s="244">
        <v>-11.167</v>
      </c>
      <c r="F101" s="244">
        <v>-0.4599</v>
      </c>
      <c r="G101" s="244">
        <v>-152.6048</v>
      </c>
      <c r="H101" s="244">
        <v>55.7849</v>
      </c>
      <c r="I101" s="244">
        <v>174.5415</v>
      </c>
      <c r="J101" s="244">
        <v>63.5295</v>
      </c>
      <c r="K101" s="244"/>
      <c r="L101" s="245"/>
      <c r="M101" s="244"/>
      <c r="N101" s="245"/>
    </row>
    <row r="102" spans="1:14" ht="11.25">
      <c r="A102" s="246"/>
      <c r="B102" s="235"/>
      <c r="C102" s="236"/>
      <c r="D102" s="236"/>
      <c r="E102" s="236"/>
      <c r="F102" s="236"/>
      <c r="G102" s="816"/>
      <c r="H102" s="236"/>
      <c r="I102" s="236"/>
      <c r="J102" s="236"/>
      <c r="K102" s="236"/>
      <c r="L102" s="237"/>
      <c r="M102" s="236"/>
      <c r="N102" s="237"/>
    </row>
    <row r="103" spans="1:14" ht="11.25">
      <c r="A103" s="89" t="s">
        <v>125</v>
      </c>
      <c r="B103" s="247"/>
      <c r="C103" s="248"/>
      <c r="D103" s="248"/>
      <c r="E103" s="248"/>
      <c r="F103" s="248"/>
      <c r="G103" s="819"/>
      <c r="H103" s="248"/>
      <c r="I103" s="248"/>
      <c r="J103" s="248"/>
      <c r="K103" s="248"/>
      <c r="L103" s="139"/>
      <c r="M103" s="248"/>
      <c r="N103" s="139"/>
    </row>
    <row r="104" spans="1:14" ht="11.25">
      <c r="A104" s="85" t="s">
        <v>177</v>
      </c>
      <c r="B104" s="185">
        <v>5404.5616</v>
      </c>
      <c r="C104" s="75">
        <v>1614.7976</v>
      </c>
      <c r="D104" s="75">
        <v>7149.1891</v>
      </c>
      <c r="E104" s="75">
        <v>296.5718</v>
      </c>
      <c r="F104" s="75">
        <v>132.7822</v>
      </c>
      <c r="G104" s="804">
        <v>9193.3407</v>
      </c>
      <c r="H104" s="75">
        <v>811.611</v>
      </c>
      <c r="I104" s="75">
        <v>0</v>
      </c>
      <c r="J104" s="75">
        <v>5.7314</v>
      </c>
      <c r="K104" s="75">
        <v>-62.7955</v>
      </c>
      <c r="L104" s="76">
        <v>15352.4492</v>
      </c>
      <c r="M104" s="75">
        <v>-385.8663</v>
      </c>
      <c r="N104" s="76">
        <v>14966.583</v>
      </c>
    </row>
    <row r="105" spans="1:14" ht="11.25">
      <c r="A105" s="85" t="s">
        <v>155</v>
      </c>
      <c r="B105" s="185">
        <v>1656.3381</v>
      </c>
      <c r="C105" s="75">
        <v>181.5152</v>
      </c>
      <c r="D105" s="75">
        <v>28.1831</v>
      </c>
      <c r="E105" s="75">
        <v>0.7769</v>
      </c>
      <c r="F105" s="75">
        <v>72.5963</v>
      </c>
      <c r="G105" s="804">
        <v>283.0714</v>
      </c>
      <c r="H105" s="75">
        <v>79.519</v>
      </c>
      <c r="I105" s="75">
        <v>0</v>
      </c>
      <c r="J105" s="75">
        <v>0</v>
      </c>
      <c r="K105" s="75">
        <v>0</v>
      </c>
      <c r="L105" s="76">
        <v>2018.9285</v>
      </c>
      <c r="M105" s="75">
        <v>-14.0499</v>
      </c>
      <c r="N105" s="76">
        <v>2004.8786</v>
      </c>
    </row>
    <row r="106" spans="1:14" ht="11.25">
      <c r="A106" s="87" t="s">
        <v>156</v>
      </c>
      <c r="B106" s="186">
        <v>0</v>
      </c>
      <c r="C106" s="79">
        <v>229.4304</v>
      </c>
      <c r="D106" s="79">
        <v>0</v>
      </c>
      <c r="E106" s="79">
        <v>134.1973</v>
      </c>
      <c r="F106" s="79">
        <v>69.0964</v>
      </c>
      <c r="G106" s="817">
        <v>432.7241</v>
      </c>
      <c r="H106" s="79">
        <v>0</v>
      </c>
      <c r="I106" s="79">
        <v>0</v>
      </c>
      <c r="J106" s="79">
        <v>3.5314</v>
      </c>
      <c r="K106" s="79">
        <v>-3.5314</v>
      </c>
      <c r="L106" s="80">
        <v>432.7241</v>
      </c>
      <c r="M106" s="79">
        <v>-69.0964</v>
      </c>
      <c r="N106" s="80">
        <v>363.6277</v>
      </c>
    </row>
    <row r="107" spans="1:14" ht="11.25">
      <c r="A107" s="89" t="s">
        <v>126</v>
      </c>
      <c r="B107" s="235">
        <v>7060.8997</v>
      </c>
      <c r="C107" s="236">
        <v>2025.7431</v>
      </c>
      <c r="D107" s="236">
        <v>7177.3721</v>
      </c>
      <c r="E107" s="236">
        <v>431.5461</v>
      </c>
      <c r="F107" s="236">
        <v>274.4749</v>
      </c>
      <c r="G107" s="816">
        <v>9909.1362</v>
      </c>
      <c r="H107" s="236">
        <v>891.13</v>
      </c>
      <c r="I107" s="236">
        <v>0</v>
      </c>
      <c r="J107" s="236">
        <v>9.2628</v>
      </c>
      <c r="K107" s="236">
        <v>-66.3269</v>
      </c>
      <c r="L107" s="237">
        <v>17804.1018</v>
      </c>
      <c r="M107" s="236">
        <v>-469.0126</v>
      </c>
      <c r="N107" s="237">
        <v>17335.0892</v>
      </c>
    </row>
    <row r="108" spans="1:14" ht="11.25">
      <c r="A108" s="85" t="s">
        <v>137</v>
      </c>
      <c r="B108" s="185">
        <v>2746.9442</v>
      </c>
      <c r="C108" s="75">
        <v>1648.4453</v>
      </c>
      <c r="D108" s="75">
        <v>1264.9324</v>
      </c>
      <c r="E108" s="75">
        <v>33.5127</v>
      </c>
      <c r="F108" s="75">
        <v>29.1902</v>
      </c>
      <c r="G108" s="804">
        <v>2976.0807</v>
      </c>
      <c r="H108" s="75">
        <v>170.2371</v>
      </c>
      <c r="I108" s="75">
        <v>2.5018</v>
      </c>
      <c r="J108" s="75">
        <v>304.1594</v>
      </c>
      <c r="K108" s="75">
        <v>-302.0183</v>
      </c>
      <c r="L108" s="76">
        <v>5897.9049</v>
      </c>
      <c r="M108" s="75">
        <v>-37.4175</v>
      </c>
      <c r="N108" s="76">
        <v>5860.4874</v>
      </c>
    </row>
    <row r="109" spans="1:14" ht="11.25">
      <c r="A109" s="85" t="s">
        <v>173</v>
      </c>
      <c r="B109" s="185">
        <v>1243.0929</v>
      </c>
      <c r="C109" s="75">
        <v>261.6301</v>
      </c>
      <c r="D109" s="75">
        <v>65.2089</v>
      </c>
      <c r="E109" s="75">
        <v>26.4722</v>
      </c>
      <c r="F109" s="75">
        <v>10.1256</v>
      </c>
      <c r="G109" s="804">
        <v>363.4367</v>
      </c>
      <c r="H109" s="75">
        <v>46.1535</v>
      </c>
      <c r="I109" s="75">
        <v>475.1455</v>
      </c>
      <c r="J109" s="75">
        <v>0</v>
      </c>
      <c r="K109" s="75">
        <v>-180.7011</v>
      </c>
      <c r="L109" s="76">
        <v>1947.1276</v>
      </c>
      <c r="M109" s="75">
        <v>-145.7182</v>
      </c>
      <c r="N109" s="76">
        <v>1801.4094</v>
      </c>
    </row>
    <row r="110" spans="1:14" ht="11.25">
      <c r="A110" s="87" t="s">
        <v>143</v>
      </c>
      <c r="B110" s="186">
        <v>2.6761</v>
      </c>
      <c r="C110" s="79">
        <v>0</v>
      </c>
      <c r="D110" s="79">
        <v>0.0069</v>
      </c>
      <c r="E110" s="79">
        <v>0.0132</v>
      </c>
      <c r="F110" s="79">
        <v>1.5399</v>
      </c>
      <c r="G110" s="817">
        <v>1.5601</v>
      </c>
      <c r="H110" s="79">
        <v>0.1714</v>
      </c>
      <c r="I110" s="79">
        <v>0.6325</v>
      </c>
      <c r="J110" s="79">
        <v>2.2272</v>
      </c>
      <c r="K110" s="79">
        <v>0</v>
      </c>
      <c r="L110" s="80">
        <v>7.2673</v>
      </c>
      <c r="M110" s="79">
        <v>-2.9353</v>
      </c>
      <c r="N110" s="80">
        <v>4.332</v>
      </c>
    </row>
    <row r="111" spans="1:14" ht="11.25">
      <c r="A111" s="174" t="s">
        <v>127</v>
      </c>
      <c r="B111" s="249">
        <v>11053.613</v>
      </c>
      <c r="C111" s="250">
        <v>3935.8185</v>
      </c>
      <c r="D111" s="250">
        <v>8507.5204</v>
      </c>
      <c r="E111" s="250">
        <v>491.5442</v>
      </c>
      <c r="F111" s="250">
        <v>315.3306</v>
      </c>
      <c r="G111" s="820">
        <v>13250.2136</v>
      </c>
      <c r="H111" s="250">
        <v>1107.692</v>
      </c>
      <c r="I111" s="250">
        <v>478.2799</v>
      </c>
      <c r="J111" s="250">
        <v>315.6494</v>
      </c>
      <c r="K111" s="250">
        <v>-549.0462</v>
      </c>
      <c r="L111" s="251">
        <v>25656.4016</v>
      </c>
      <c r="M111" s="250">
        <v>-655.0835</v>
      </c>
      <c r="N111" s="251">
        <v>25001.3181</v>
      </c>
    </row>
    <row r="112" spans="1:14" ht="11.25">
      <c r="A112" s="252" t="s">
        <v>103</v>
      </c>
      <c r="B112" s="253">
        <v>0.147</v>
      </c>
      <c r="C112" s="254">
        <v>2.235</v>
      </c>
      <c r="D112" s="254">
        <v>0.111</v>
      </c>
      <c r="E112" s="254">
        <v>0</v>
      </c>
      <c r="F112" s="254">
        <v>0.1587</v>
      </c>
      <c r="G112" s="254">
        <v>2.5047</v>
      </c>
      <c r="H112" s="254">
        <v>59.3235</v>
      </c>
      <c r="I112" s="254">
        <v>180.7831</v>
      </c>
      <c r="J112" s="254">
        <v>306.2879</v>
      </c>
      <c r="K112" s="254"/>
      <c r="L112" s="255"/>
      <c r="M112" s="254"/>
      <c r="N112" s="255"/>
    </row>
  </sheetData>
  <sheetProtection/>
  <conditionalFormatting sqref="B7:N16 B17:E17 G17:N17 B18:N112">
    <cfRule type="expression" priority="7" dxfId="47">
      <formula>IF(AND(B7&gt;-0.49,B7&lt;0.49),IF(B7=0,FALSE,TRUE),FALSE)</formula>
    </cfRule>
  </conditionalFormatting>
  <conditionalFormatting sqref="F17">
    <cfRule type="expression" priority="1" dxfId="48">
      <formula>IF(AND(F17&gt;-0.4999999,F17&lt;0.4999999),IF(F17=0,FALSE,TRUE),FALSE)</formula>
    </cfRule>
  </conditionalFormatting>
  <printOptions horizontalCentered="1"/>
  <pageMargins left="0.4330708661417323" right="0.15748031496062992" top="0.5511811023622047" bottom="0.31496062992125984" header="0.5118110236220472" footer="0.5118110236220472"/>
  <pageSetup fitToHeight="2" horizontalDpi="600" verticalDpi="600" orientation="landscape" paperSize="9" scale="65" r:id="rId1"/>
  <rowBreaks count="1" manualBreakCount="1">
    <brk id="57" max="13" man="1"/>
  </rowBreaks>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N73"/>
  <sheetViews>
    <sheetView showGridLines="0" zoomScale="85" zoomScaleNormal="85" zoomScalePageLayoutView="0" workbookViewId="0" topLeftCell="A1">
      <selection activeCell="A1" sqref="A1"/>
    </sheetView>
  </sheetViews>
  <sheetFormatPr defaultColWidth="9.140625" defaultRowHeight="12.75"/>
  <cols>
    <col min="1" max="1" width="48.57421875" style="122" customWidth="1"/>
    <col min="2" max="3" width="11.28125" style="122" customWidth="1"/>
    <col min="4" max="8" width="13.421875" style="122" customWidth="1"/>
    <col min="9" max="12" width="11.28125" style="122" customWidth="1"/>
    <col min="13" max="16384" width="9.140625" style="122" customWidth="1"/>
  </cols>
  <sheetData>
    <row r="1" spans="1:12" ht="15.75" customHeight="1">
      <c r="A1" s="187" t="s">
        <v>309</v>
      </c>
      <c r="B1" s="150"/>
      <c r="C1" s="188"/>
      <c r="D1" s="188"/>
      <c r="E1" s="188"/>
      <c r="F1" s="188"/>
      <c r="G1" s="188"/>
      <c r="H1" s="188"/>
      <c r="I1" s="150"/>
      <c r="J1" s="112"/>
      <c r="K1" s="112"/>
      <c r="L1" s="151"/>
    </row>
    <row r="2" spans="1:12" ht="15.75" customHeight="1">
      <c r="A2" s="187"/>
      <c r="B2" s="150"/>
      <c r="C2" s="188"/>
      <c r="D2" s="188"/>
      <c r="E2" s="188"/>
      <c r="F2" s="188"/>
      <c r="G2" s="188"/>
      <c r="H2" s="188"/>
      <c r="I2" s="150"/>
      <c r="J2" s="112"/>
      <c r="K2" s="112"/>
      <c r="L2" s="151"/>
    </row>
    <row r="3" spans="1:12" ht="12" customHeight="1">
      <c r="A3" s="768"/>
      <c r="B3" s="127"/>
      <c r="C3" s="127"/>
      <c r="D3" s="127"/>
      <c r="E3" s="127"/>
      <c r="F3" s="127"/>
      <c r="G3" s="127"/>
      <c r="H3" s="127"/>
      <c r="I3" s="127"/>
      <c r="J3" s="127"/>
      <c r="K3" s="127"/>
      <c r="L3" s="687" t="s">
        <v>4</v>
      </c>
    </row>
    <row r="4" spans="1:12" ht="12" customHeight="1">
      <c r="A4" s="129"/>
      <c r="B4" s="194"/>
      <c r="C4" s="194"/>
      <c r="D4" s="194"/>
      <c r="E4" s="194" t="s">
        <v>664</v>
      </c>
      <c r="F4" s="194"/>
      <c r="G4" s="194"/>
      <c r="H4" s="194"/>
      <c r="I4" s="194"/>
      <c r="J4" s="194" t="s">
        <v>670</v>
      </c>
      <c r="K4" s="194"/>
      <c r="L4" s="769"/>
    </row>
    <row r="5" spans="1:12" ht="12" customHeight="1">
      <c r="A5" s="129"/>
      <c r="B5" s="194"/>
      <c r="C5" s="194" t="s">
        <v>132</v>
      </c>
      <c r="D5" s="194" t="s">
        <v>130</v>
      </c>
      <c r="E5" s="194" t="s">
        <v>665</v>
      </c>
      <c r="F5" s="194" t="s">
        <v>666</v>
      </c>
      <c r="G5" s="194"/>
      <c r="H5" s="194"/>
      <c r="I5" s="194" t="s">
        <v>668</v>
      </c>
      <c r="J5" s="194" t="s">
        <v>671</v>
      </c>
      <c r="K5" s="194"/>
      <c r="L5" s="769" t="s">
        <v>134</v>
      </c>
    </row>
    <row r="6" spans="1:12" ht="12" customHeight="1">
      <c r="A6" s="774" t="s">
        <v>762</v>
      </c>
      <c r="B6" s="195" t="s">
        <v>123</v>
      </c>
      <c r="C6" s="195" t="s">
        <v>135</v>
      </c>
      <c r="D6" s="195" t="s">
        <v>131</v>
      </c>
      <c r="E6" s="195" t="s">
        <v>660</v>
      </c>
      <c r="F6" s="195" t="s">
        <v>667</v>
      </c>
      <c r="G6" s="780" t="s">
        <v>660</v>
      </c>
      <c r="H6" s="195" t="s">
        <v>588</v>
      </c>
      <c r="I6" s="195" t="s">
        <v>669</v>
      </c>
      <c r="J6" s="195" t="s">
        <v>36</v>
      </c>
      <c r="K6" s="195" t="s">
        <v>167</v>
      </c>
      <c r="L6" s="197" t="s">
        <v>124</v>
      </c>
    </row>
    <row r="7" spans="1:12" ht="12" customHeight="1">
      <c r="A7" s="592" t="s">
        <v>136</v>
      </c>
      <c r="B7" s="71"/>
      <c r="C7" s="71"/>
      <c r="D7" s="71"/>
      <c r="E7" s="71"/>
      <c r="F7" s="71"/>
      <c r="G7" s="71"/>
      <c r="H7" s="71"/>
      <c r="I7" s="71"/>
      <c r="J7" s="71"/>
      <c r="K7" s="72"/>
      <c r="L7" s="72"/>
    </row>
    <row r="8" spans="1:12" ht="12" customHeight="1">
      <c r="A8" s="564" t="s">
        <v>160</v>
      </c>
      <c r="B8" s="95">
        <v>566.957</v>
      </c>
      <c r="C8" s="95">
        <v>774.442</v>
      </c>
      <c r="D8" s="95">
        <v>4.472</v>
      </c>
      <c r="E8" s="95">
        <v>50.562</v>
      </c>
      <c r="F8" s="95">
        <v>5.17</v>
      </c>
      <c r="G8" s="824">
        <v>834.646</v>
      </c>
      <c r="H8" s="95">
        <v>1</v>
      </c>
      <c r="I8" s="95">
        <v>2.334</v>
      </c>
      <c r="J8" s="95">
        <v>58.578</v>
      </c>
      <c r="K8" s="282">
        <v>-0.122</v>
      </c>
      <c r="L8" s="282">
        <v>1463.394</v>
      </c>
    </row>
    <row r="9" spans="1:12" ht="12" customHeight="1">
      <c r="A9" s="564" t="s">
        <v>224</v>
      </c>
      <c r="B9" s="95">
        <v>55836.405</v>
      </c>
      <c r="C9" s="95">
        <v>21107.295</v>
      </c>
      <c r="D9" s="95">
        <v>1792.387</v>
      </c>
      <c r="E9" s="95">
        <v>680.864</v>
      </c>
      <c r="F9" s="95">
        <v>646.257</v>
      </c>
      <c r="G9" s="824">
        <v>24226.802</v>
      </c>
      <c r="H9" s="95">
        <v>5064.273</v>
      </c>
      <c r="I9" s="95">
        <v>0</v>
      </c>
      <c r="J9" s="95">
        <v>0</v>
      </c>
      <c r="K9" s="76">
        <v>0</v>
      </c>
      <c r="L9" s="282">
        <v>85127.48</v>
      </c>
    </row>
    <row r="10" spans="1:12" ht="12" customHeight="1">
      <c r="A10" s="564" t="s">
        <v>158</v>
      </c>
      <c r="B10" s="95">
        <v>8743.744</v>
      </c>
      <c r="C10" s="95">
        <v>30059.483</v>
      </c>
      <c r="D10" s="95">
        <v>0</v>
      </c>
      <c r="E10" s="95">
        <v>295.866</v>
      </c>
      <c r="F10" s="95">
        <v>61.06</v>
      </c>
      <c r="G10" s="824">
        <v>30416.409</v>
      </c>
      <c r="H10" s="95">
        <v>5.567</v>
      </c>
      <c r="I10" s="95">
        <v>0</v>
      </c>
      <c r="J10" s="95">
        <v>0</v>
      </c>
      <c r="K10" s="76">
        <v>0</v>
      </c>
      <c r="L10" s="282">
        <v>39165.72</v>
      </c>
    </row>
    <row r="11" spans="1:12" ht="12" customHeight="1">
      <c r="A11" s="564" t="s">
        <v>161</v>
      </c>
      <c r="B11" s="95">
        <v>9929.329</v>
      </c>
      <c r="C11" s="95">
        <v>314.586</v>
      </c>
      <c r="D11" s="95">
        <v>116.319</v>
      </c>
      <c r="E11" s="95">
        <v>7.663</v>
      </c>
      <c r="F11" s="95">
        <v>0</v>
      </c>
      <c r="G11" s="824">
        <v>438.568</v>
      </c>
      <c r="H11" s="95">
        <v>76.125</v>
      </c>
      <c r="I11" s="95">
        <v>147.24</v>
      </c>
      <c r="J11" s="95">
        <v>20.279</v>
      </c>
      <c r="K11" s="76">
        <v>0</v>
      </c>
      <c r="L11" s="282">
        <v>10611.541</v>
      </c>
    </row>
    <row r="12" spans="1:14" ht="12" customHeight="1">
      <c r="A12" s="770" t="s">
        <v>159</v>
      </c>
      <c r="B12" s="201">
        <v>673.581</v>
      </c>
      <c r="C12" s="201">
        <v>1379.888</v>
      </c>
      <c r="D12" s="201">
        <v>0</v>
      </c>
      <c r="E12" s="201">
        <v>3.565</v>
      </c>
      <c r="F12" s="201">
        <v>14.882</v>
      </c>
      <c r="G12" s="825">
        <v>1398.335</v>
      </c>
      <c r="H12" s="201">
        <v>0</v>
      </c>
      <c r="I12" s="201">
        <v>0</v>
      </c>
      <c r="J12" s="201">
        <v>0</v>
      </c>
      <c r="K12" s="79">
        <v>0</v>
      </c>
      <c r="L12" s="202">
        <v>2071.915</v>
      </c>
      <c r="M12" s="206"/>
      <c r="N12" s="206"/>
    </row>
    <row r="13" spans="1:14" s="206" customFormat="1" ht="12" customHeight="1">
      <c r="A13" s="593" t="s">
        <v>162</v>
      </c>
      <c r="B13" s="83">
        <v>75750.016</v>
      </c>
      <c r="C13" s="83">
        <v>53635.694</v>
      </c>
      <c r="D13" s="83">
        <v>1913.177</v>
      </c>
      <c r="E13" s="83">
        <v>1038.519</v>
      </c>
      <c r="F13" s="83">
        <v>727.37</v>
      </c>
      <c r="G13" s="826">
        <v>57314.76</v>
      </c>
      <c r="H13" s="83">
        <v>5146.965</v>
      </c>
      <c r="I13" s="83">
        <v>149.574</v>
      </c>
      <c r="J13" s="83">
        <v>78.857</v>
      </c>
      <c r="K13" s="83">
        <v>-0.122</v>
      </c>
      <c r="L13" s="204">
        <v>138440.05</v>
      </c>
      <c r="M13" s="122"/>
      <c r="N13" s="122"/>
    </row>
    <row r="14" spans="1:12" ht="12" customHeight="1">
      <c r="A14" s="564" t="s">
        <v>160</v>
      </c>
      <c r="B14" s="95">
        <v>0</v>
      </c>
      <c r="C14" s="95">
        <v>9496.025</v>
      </c>
      <c r="D14" s="95">
        <v>15316.742</v>
      </c>
      <c r="E14" s="95">
        <v>298.131</v>
      </c>
      <c r="F14" s="95">
        <v>14.049</v>
      </c>
      <c r="G14" s="824">
        <v>25124.946</v>
      </c>
      <c r="H14" s="95">
        <v>0</v>
      </c>
      <c r="I14" s="95">
        <v>0</v>
      </c>
      <c r="J14" s="95">
        <v>0</v>
      </c>
      <c r="K14" s="75">
        <v>-5.812</v>
      </c>
      <c r="L14" s="200">
        <v>25119.134</v>
      </c>
    </row>
    <row r="15" spans="1:12" ht="12" customHeight="1">
      <c r="A15" s="564" t="s">
        <v>224</v>
      </c>
      <c r="B15" s="95">
        <v>3191.397</v>
      </c>
      <c r="C15" s="95">
        <v>13423.51</v>
      </c>
      <c r="D15" s="95">
        <v>9528.374</v>
      </c>
      <c r="E15" s="95">
        <v>225.162</v>
      </c>
      <c r="F15" s="95">
        <v>8.631</v>
      </c>
      <c r="G15" s="824">
        <v>23185.678</v>
      </c>
      <c r="H15" s="95">
        <v>0</v>
      </c>
      <c r="I15" s="95">
        <v>0</v>
      </c>
      <c r="J15" s="95">
        <v>0</v>
      </c>
      <c r="K15" s="75">
        <v>0</v>
      </c>
      <c r="L15" s="200">
        <v>26377.075</v>
      </c>
    </row>
    <row r="16" spans="1:12" ht="12" customHeight="1">
      <c r="A16" s="564" t="s">
        <v>476</v>
      </c>
      <c r="B16" s="95">
        <v>99336.863</v>
      </c>
      <c r="C16" s="95">
        <v>0</v>
      </c>
      <c r="D16" s="95">
        <v>32543.973</v>
      </c>
      <c r="E16" s="95">
        <v>854.441</v>
      </c>
      <c r="F16" s="95">
        <v>76.659</v>
      </c>
      <c r="G16" s="824">
        <v>33475.073</v>
      </c>
      <c r="H16" s="95">
        <v>0</v>
      </c>
      <c r="I16" s="95">
        <v>0</v>
      </c>
      <c r="J16" s="95">
        <v>0</v>
      </c>
      <c r="K16" s="75">
        <v>0</v>
      </c>
      <c r="L16" s="200">
        <v>132811.936</v>
      </c>
    </row>
    <row r="17" spans="1:12" ht="12" customHeight="1">
      <c r="A17" s="564" t="s">
        <v>161</v>
      </c>
      <c r="B17" s="95">
        <v>575.706</v>
      </c>
      <c r="C17" s="95">
        <v>3091.327</v>
      </c>
      <c r="D17" s="95">
        <v>3688.085</v>
      </c>
      <c r="E17" s="95">
        <v>14.277</v>
      </c>
      <c r="F17" s="95">
        <v>0.756</v>
      </c>
      <c r="G17" s="824">
        <v>6794.445</v>
      </c>
      <c r="H17" s="95">
        <v>0</v>
      </c>
      <c r="I17" s="95">
        <v>0</v>
      </c>
      <c r="J17" s="95">
        <v>0</v>
      </c>
      <c r="K17" s="75">
        <v>0</v>
      </c>
      <c r="L17" s="200">
        <v>7370.152</v>
      </c>
    </row>
    <row r="18" spans="1:14" ht="12" customHeight="1">
      <c r="A18" s="770" t="s">
        <v>159</v>
      </c>
      <c r="B18" s="201">
        <v>0</v>
      </c>
      <c r="C18" s="201">
        <v>0</v>
      </c>
      <c r="D18" s="201">
        <v>674.041</v>
      </c>
      <c r="E18" s="201">
        <v>0</v>
      </c>
      <c r="F18" s="201">
        <v>0</v>
      </c>
      <c r="G18" s="825">
        <v>674.041</v>
      </c>
      <c r="H18" s="201">
        <v>0</v>
      </c>
      <c r="I18" s="201">
        <v>0</v>
      </c>
      <c r="J18" s="201">
        <v>0</v>
      </c>
      <c r="K18" s="79">
        <v>0</v>
      </c>
      <c r="L18" s="202">
        <v>674.041</v>
      </c>
      <c r="M18" s="206"/>
      <c r="N18" s="206"/>
    </row>
    <row r="19" spans="1:14" s="206" customFormat="1" ht="12" customHeight="1">
      <c r="A19" s="593" t="s">
        <v>140</v>
      </c>
      <c r="B19" s="83">
        <v>103103.966</v>
      </c>
      <c r="C19" s="83">
        <v>26010.862</v>
      </c>
      <c r="D19" s="83">
        <v>61751.215</v>
      </c>
      <c r="E19" s="83">
        <v>1392.011</v>
      </c>
      <c r="F19" s="83">
        <v>100.095</v>
      </c>
      <c r="G19" s="826">
        <v>89254.183</v>
      </c>
      <c r="H19" s="83">
        <v>0</v>
      </c>
      <c r="I19" s="83">
        <v>0</v>
      </c>
      <c r="J19" s="83">
        <v>0</v>
      </c>
      <c r="K19" s="83">
        <v>-5.812</v>
      </c>
      <c r="L19" s="204">
        <v>192352.338</v>
      </c>
      <c r="M19" s="122"/>
      <c r="N19" s="122"/>
    </row>
    <row r="20" spans="1:12" ht="12" customHeight="1">
      <c r="A20" s="593"/>
      <c r="B20" s="83"/>
      <c r="C20" s="83"/>
      <c r="D20" s="83"/>
      <c r="E20" s="83"/>
      <c r="F20" s="83"/>
      <c r="G20" s="826"/>
      <c r="H20" s="83"/>
      <c r="I20" s="83"/>
      <c r="J20" s="83"/>
      <c r="K20" s="83"/>
      <c r="L20" s="204"/>
    </row>
    <row r="21" spans="1:12" ht="12" customHeight="1">
      <c r="A21" s="593" t="s">
        <v>163</v>
      </c>
      <c r="B21" s="83">
        <v>178853.982</v>
      </c>
      <c r="C21" s="83">
        <v>79646.556</v>
      </c>
      <c r="D21" s="83">
        <v>63664.392</v>
      </c>
      <c r="E21" s="83">
        <v>2430.53</v>
      </c>
      <c r="F21" s="83">
        <v>827.465</v>
      </c>
      <c r="G21" s="826">
        <v>146568.943</v>
      </c>
      <c r="H21" s="83">
        <v>5146.965</v>
      </c>
      <c r="I21" s="83">
        <v>149.574</v>
      </c>
      <c r="J21" s="83">
        <v>78.857</v>
      </c>
      <c r="K21" s="83">
        <v>-5.934</v>
      </c>
      <c r="L21" s="204">
        <v>330792.388</v>
      </c>
    </row>
    <row r="22" spans="1:12" ht="12" customHeight="1">
      <c r="A22" s="771" t="s">
        <v>164</v>
      </c>
      <c r="B22" s="207">
        <v>220064.096</v>
      </c>
      <c r="C22" s="207">
        <v>1068.209</v>
      </c>
      <c r="D22" s="207">
        <v>110250.217</v>
      </c>
      <c r="E22" s="207">
        <v>5528.748</v>
      </c>
      <c r="F22" s="207">
        <v>543.077</v>
      </c>
      <c r="G22" s="827">
        <v>117390.251</v>
      </c>
      <c r="H22" s="207">
        <v>2703.515</v>
      </c>
      <c r="I22" s="207">
        <v>141305.702</v>
      </c>
      <c r="J22" s="207">
        <v>0</v>
      </c>
      <c r="K22" s="208">
        <v>-848.585</v>
      </c>
      <c r="L22" s="209">
        <v>480614.978</v>
      </c>
    </row>
    <row r="23" spans="1:12" ht="12" customHeight="1">
      <c r="A23" s="772" t="s">
        <v>35</v>
      </c>
      <c r="B23" s="100">
        <v>398918.078</v>
      </c>
      <c r="C23" s="100">
        <v>80714.765</v>
      </c>
      <c r="D23" s="100">
        <v>173914.609</v>
      </c>
      <c r="E23" s="100">
        <v>7959.278</v>
      </c>
      <c r="F23" s="100">
        <v>1370.542</v>
      </c>
      <c r="G23" s="828">
        <v>263959.194</v>
      </c>
      <c r="H23" s="100">
        <v>7850.479</v>
      </c>
      <c r="I23" s="100">
        <v>141455.276</v>
      </c>
      <c r="J23" s="100">
        <v>78.857</v>
      </c>
      <c r="K23" s="100">
        <v>-854.519</v>
      </c>
      <c r="L23" s="654">
        <v>811407.366</v>
      </c>
    </row>
    <row r="24" spans="1:14" ht="3.75" customHeight="1">
      <c r="A24" s="564"/>
      <c r="B24" s="172"/>
      <c r="C24" s="172"/>
      <c r="D24" s="172"/>
      <c r="E24" s="172"/>
      <c r="F24" s="172"/>
      <c r="G24" s="829"/>
      <c r="H24" s="172"/>
      <c r="I24" s="172"/>
      <c r="J24" s="172"/>
      <c r="K24" s="172"/>
      <c r="L24" s="200"/>
      <c r="M24" s="42"/>
      <c r="N24" s="42"/>
    </row>
    <row r="25" spans="1:12" s="42" customFormat="1" ht="12" customHeight="1">
      <c r="A25" s="593" t="s">
        <v>136</v>
      </c>
      <c r="B25" s="172"/>
      <c r="C25" s="172"/>
      <c r="D25" s="172"/>
      <c r="E25" s="172"/>
      <c r="F25" s="172"/>
      <c r="G25" s="829"/>
      <c r="H25" s="172"/>
      <c r="I25" s="172"/>
      <c r="J25" s="172"/>
      <c r="K25" s="172"/>
      <c r="L25" s="200"/>
    </row>
    <row r="26" spans="1:12" s="42" customFormat="1" ht="12" customHeight="1">
      <c r="A26" s="564" t="s">
        <v>176</v>
      </c>
      <c r="B26" s="172">
        <v>61360.146</v>
      </c>
      <c r="C26" s="172">
        <v>20402.398</v>
      </c>
      <c r="D26" s="172">
        <v>1909.52</v>
      </c>
      <c r="E26" s="172">
        <v>723.275</v>
      </c>
      <c r="F26" s="172">
        <v>651.428</v>
      </c>
      <c r="G26" s="829">
        <v>23686.62</v>
      </c>
      <c r="H26" s="172">
        <v>5120.158</v>
      </c>
      <c r="I26" s="172">
        <v>145.766</v>
      </c>
      <c r="J26" s="172">
        <v>20.28</v>
      </c>
      <c r="K26" s="75">
        <v>0</v>
      </c>
      <c r="L26" s="200">
        <v>90332.971</v>
      </c>
    </row>
    <row r="27" spans="1:12" s="42" customFormat="1" ht="12" customHeight="1">
      <c r="A27" s="564" t="s">
        <v>158</v>
      </c>
      <c r="B27" s="172">
        <v>8743.744</v>
      </c>
      <c r="C27" s="172">
        <v>30059.483</v>
      </c>
      <c r="D27" s="172">
        <v>0</v>
      </c>
      <c r="E27" s="172">
        <v>295.866</v>
      </c>
      <c r="F27" s="172">
        <v>61.06</v>
      </c>
      <c r="G27" s="829">
        <v>30416.409</v>
      </c>
      <c r="H27" s="172">
        <v>5.567</v>
      </c>
      <c r="I27" s="172">
        <v>0</v>
      </c>
      <c r="J27" s="172">
        <v>0</v>
      </c>
      <c r="K27" s="75">
        <v>0</v>
      </c>
      <c r="L27" s="200">
        <v>39165.72</v>
      </c>
    </row>
    <row r="28" spans="1:12" s="42" customFormat="1" ht="12" customHeight="1">
      <c r="A28" s="564" t="s">
        <v>166</v>
      </c>
      <c r="B28" s="172">
        <v>108076.512</v>
      </c>
      <c r="C28" s="172">
        <v>27804.787</v>
      </c>
      <c r="D28" s="172">
        <v>61080.831</v>
      </c>
      <c r="E28" s="172">
        <v>1407.825</v>
      </c>
      <c r="F28" s="172">
        <v>100.095</v>
      </c>
      <c r="G28" s="829">
        <v>90393.538</v>
      </c>
      <c r="H28" s="172">
        <v>21.24</v>
      </c>
      <c r="I28" s="172">
        <v>3.808</v>
      </c>
      <c r="J28" s="172">
        <v>58.577</v>
      </c>
      <c r="K28" s="75">
        <v>-5.934</v>
      </c>
      <c r="L28" s="200">
        <v>198547.741</v>
      </c>
    </row>
    <row r="29" spans="1:12" s="42" customFormat="1" ht="12" customHeight="1">
      <c r="A29" s="564" t="s">
        <v>159</v>
      </c>
      <c r="B29" s="172">
        <v>673.581</v>
      </c>
      <c r="C29" s="172">
        <v>1379.888</v>
      </c>
      <c r="D29" s="172">
        <v>674.041</v>
      </c>
      <c r="E29" s="172">
        <v>3.565</v>
      </c>
      <c r="F29" s="172">
        <v>14.882</v>
      </c>
      <c r="G29" s="829">
        <v>2072.376</v>
      </c>
      <c r="H29" s="172">
        <v>0</v>
      </c>
      <c r="I29" s="172">
        <v>0</v>
      </c>
      <c r="J29" s="172">
        <v>0</v>
      </c>
      <c r="K29" s="75">
        <v>0</v>
      </c>
      <c r="L29" s="200">
        <v>2745.956</v>
      </c>
    </row>
    <row r="30" spans="1:12" s="42" customFormat="1" ht="12" customHeight="1">
      <c r="A30" s="773" t="s">
        <v>175</v>
      </c>
      <c r="B30" s="211">
        <v>178853.982</v>
      </c>
      <c r="C30" s="211">
        <v>79646.556</v>
      </c>
      <c r="D30" s="211">
        <v>63664.392</v>
      </c>
      <c r="E30" s="211">
        <v>2430.53</v>
      </c>
      <c r="F30" s="211">
        <v>827.465</v>
      </c>
      <c r="G30" s="830">
        <v>146568.943</v>
      </c>
      <c r="H30" s="211">
        <v>5146.965</v>
      </c>
      <c r="I30" s="211">
        <v>149.574</v>
      </c>
      <c r="J30" s="211">
        <v>78.857</v>
      </c>
      <c r="K30" s="211">
        <v>-5.934</v>
      </c>
      <c r="L30" s="212">
        <v>330792.388</v>
      </c>
    </row>
    <row r="31" spans="1:12" s="42" customFormat="1" ht="7.5" customHeight="1">
      <c r="A31" s="564"/>
      <c r="B31" s="172"/>
      <c r="C31" s="172"/>
      <c r="D31" s="172"/>
      <c r="E31" s="172"/>
      <c r="F31" s="172"/>
      <c r="G31" s="829"/>
      <c r="H31" s="172"/>
      <c r="I31" s="172"/>
      <c r="J31" s="172"/>
      <c r="K31" s="172"/>
      <c r="L31" s="200"/>
    </row>
    <row r="32" spans="1:12" s="42" customFormat="1" ht="12" customHeight="1">
      <c r="A32" s="564" t="s">
        <v>470</v>
      </c>
      <c r="B32" s="172">
        <v>4.024</v>
      </c>
      <c r="C32" s="172">
        <v>970.723</v>
      </c>
      <c r="D32" s="172">
        <v>0</v>
      </c>
      <c r="E32" s="172">
        <v>0</v>
      </c>
      <c r="F32" s="172">
        <v>501.34</v>
      </c>
      <c r="G32" s="829">
        <v>1472.063</v>
      </c>
      <c r="H32" s="172">
        <v>124.405</v>
      </c>
      <c r="I32" s="172">
        <v>114.565</v>
      </c>
      <c r="J32" s="172">
        <v>0.855</v>
      </c>
      <c r="K32" s="75">
        <v>0</v>
      </c>
      <c r="L32" s="200">
        <v>1715.913</v>
      </c>
    </row>
    <row r="33" spans="1:12" s="42" customFormat="1" ht="12" customHeight="1">
      <c r="A33" s="564" t="s">
        <v>147</v>
      </c>
      <c r="B33" s="172">
        <v>94.352</v>
      </c>
      <c r="C33" s="172">
        <v>33.408</v>
      </c>
      <c r="D33" s="172">
        <v>7.674</v>
      </c>
      <c r="E33" s="172">
        <v>1.965</v>
      </c>
      <c r="F33" s="172">
        <v>0</v>
      </c>
      <c r="G33" s="829">
        <v>43.047</v>
      </c>
      <c r="H33" s="172">
        <v>13.829</v>
      </c>
      <c r="I33" s="172">
        <v>119.525</v>
      </c>
      <c r="J33" s="172">
        <v>-0.529</v>
      </c>
      <c r="K33" s="75">
        <v>0</v>
      </c>
      <c r="L33" s="200">
        <v>270.224</v>
      </c>
    </row>
    <row r="34" spans="1:14" s="42" customFormat="1" ht="12" customHeight="1">
      <c r="A34" s="564" t="s">
        <v>138</v>
      </c>
      <c r="B34" s="213">
        <v>35372.189</v>
      </c>
      <c r="C34" s="172">
        <v>16314.912</v>
      </c>
      <c r="D34" s="172">
        <v>8632.233</v>
      </c>
      <c r="E34" s="172">
        <v>364.71</v>
      </c>
      <c r="F34" s="172">
        <v>210.29</v>
      </c>
      <c r="G34" s="829">
        <v>25508.826</v>
      </c>
      <c r="H34" s="172">
        <v>2394.896</v>
      </c>
      <c r="I34" s="172">
        <v>322.349</v>
      </c>
      <c r="J34" s="172">
        <v>29549.897</v>
      </c>
      <c r="K34" s="75">
        <v>-28744.934</v>
      </c>
      <c r="L34" s="200">
        <v>64416.542</v>
      </c>
      <c r="M34" s="122"/>
      <c r="N34" s="122"/>
    </row>
    <row r="35" spans="1:14" ht="12" customHeight="1">
      <c r="A35" s="773" t="s">
        <v>253</v>
      </c>
      <c r="B35" s="211">
        <v>214324.547</v>
      </c>
      <c r="C35" s="211">
        <v>96965.599</v>
      </c>
      <c r="D35" s="211">
        <v>72304.3</v>
      </c>
      <c r="E35" s="211">
        <v>2797.205</v>
      </c>
      <c r="F35" s="211">
        <v>1539.095</v>
      </c>
      <c r="G35" s="830">
        <v>173592.88</v>
      </c>
      <c r="H35" s="211">
        <v>7680.095</v>
      </c>
      <c r="I35" s="211">
        <v>706.013</v>
      </c>
      <c r="J35" s="211">
        <v>29629.08</v>
      </c>
      <c r="K35" s="211">
        <v>-28750.867</v>
      </c>
      <c r="L35" s="212">
        <v>397195.066</v>
      </c>
      <c r="M35" s="190"/>
      <c r="N35" s="190"/>
    </row>
    <row r="36" spans="1:12" s="190" customFormat="1" ht="10.5" customHeight="1">
      <c r="A36" s="215"/>
      <c r="B36" s="215"/>
      <c r="C36" s="215"/>
      <c r="D36" s="215"/>
      <c r="E36" s="215"/>
      <c r="F36" s="215"/>
      <c r="G36" s="215"/>
      <c r="H36" s="215"/>
      <c r="I36" s="215"/>
      <c r="J36" s="215"/>
      <c r="K36" s="215"/>
      <c r="L36" s="216"/>
    </row>
    <row r="37" spans="1:14" s="190" customFormat="1" ht="10.5" customHeight="1">
      <c r="A37" s="215"/>
      <c r="B37" s="215"/>
      <c r="C37" s="215"/>
      <c r="D37" s="215"/>
      <c r="E37" s="215"/>
      <c r="F37" s="215"/>
      <c r="G37" s="215"/>
      <c r="H37" s="215"/>
      <c r="I37" s="215"/>
      <c r="J37" s="215"/>
      <c r="K37" s="215"/>
      <c r="L37" s="216"/>
      <c r="M37" s="122"/>
      <c r="N37" s="122"/>
    </row>
    <row r="38" spans="1:12" ht="9.75" customHeight="1">
      <c r="A38" s="112"/>
      <c r="B38" s="199"/>
      <c r="C38" s="199"/>
      <c r="D38" s="199"/>
      <c r="E38" s="199"/>
      <c r="F38" s="199"/>
      <c r="G38" s="199"/>
      <c r="H38" s="199"/>
      <c r="I38" s="199"/>
      <c r="J38" s="199"/>
      <c r="K38" s="199"/>
      <c r="L38" s="218"/>
    </row>
    <row r="39" spans="1:12" ht="12" customHeight="1">
      <c r="A39" s="768"/>
      <c r="B39" s="127"/>
      <c r="C39" s="127"/>
      <c r="D39" s="127"/>
      <c r="E39" s="127"/>
      <c r="F39" s="127"/>
      <c r="G39" s="127"/>
      <c r="H39" s="127"/>
      <c r="I39" s="127"/>
      <c r="J39" s="127"/>
      <c r="K39" s="127"/>
      <c r="L39" s="687" t="s">
        <v>4</v>
      </c>
    </row>
    <row r="40" spans="1:12" ht="12" customHeight="1">
      <c r="A40" s="129"/>
      <c r="B40" s="194"/>
      <c r="C40" s="194"/>
      <c r="D40" s="194"/>
      <c r="E40" s="194" t="s">
        <v>664</v>
      </c>
      <c r="F40" s="194"/>
      <c r="G40" s="194"/>
      <c r="H40" s="194"/>
      <c r="I40" s="194"/>
      <c r="J40" s="194" t="s">
        <v>670</v>
      </c>
      <c r="K40" s="194"/>
      <c r="L40" s="769"/>
    </row>
    <row r="41" spans="1:12" ht="12" customHeight="1">
      <c r="A41" s="129"/>
      <c r="B41" s="194"/>
      <c r="C41" s="194" t="s">
        <v>132</v>
      </c>
      <c r="D41" s="194" t="s">
        <v>130</v>
      </c>
      <c r="E41" s="194" t="s">
        <v>665</v>
      </c>
      <c r="F41" s="194" t="s">
        <v>666</v>
      </c>
      <c r="G41" s="194"/>
      <c r="H41" s="194"/>
      <c r="I41" s="194" t="s">
        <v>668</v>
      </c>
      <c r="J41" s="194" t="s">
        <v>671</v>
      </c>
      <c r="K41" s="194"/>
      <c r="L41" s="769" t="s">
        <v>134</v>
      </c>
    </row>
    <row r="42" spans="1:12" ht="12" customHeight="1">
      <c r="A42" s="774" t="s">
        <v>690</v>
      </c>
      <c r="B42" s="195" t="s">
        <v>123</v>
      </c>
      <c r="C42" s="195" t="s">
        <v>135</v>
      </c>
      <c r="D42" s="195" t="s">
        <v>131</v>
      </c>
      <c r="E42" s="195" t="s">
        <v>660</v>
      </c>
      <c r="F42" s="195" t="s">
        <v>667</v>
      </c>
      <c r="G42" s="780" t="s">
        <v>660</v>
      </c>
      <c r="H42" s="195" t="s">
        <v>588</v>
      </c>
      <c r="I42" s="195" t="s">
        <v>669</v>
      </c>
      <c r="J42" s="195" t="s">
        <v>36</v>
      </c>
      <c r="K42" s="195" t="s">
        <v>167</v>
      </c>
      <c r="L42" s="197" t="s">
        <v>124</v>
      </c>
    </row>
    <row r="43" spans="1:12" ht="12" customHeight="1">
      <c r="A43" s="592" t="s">
        <v>136</v>
      </c>
      <c r="B43" s="71"/>
      <c r="C43" s="71"/>
      <c r="D43" s="71"/>
      <c r="E43" s="71"/>
      <c r="F43" s="71"/>
      <c r="G43" s="71"/>
      <c r="H43" s="71"/>
      <c r="I43" s="71"/>
      <c r="J43" s="71"/>
      <c r="K43" s="71"/>
      <c r="L43" s="688"/>
    </row>
    <row r="44" spans="1:12" ht="12" customHeight="1">
      <c r="A44" s="564" t="s">
        <v>160</v>
      </c>
      <c r="B44" s="95">
        <v>792.874</v>
      </c>
      <c r="C44" s="95">
        <v>333.662</v>
      </c>
      <c r="D44" s="95">
        <v>84.31</v>
      </c>
      <c r="E44" s="95">
        <v>34.703</v>
      </c>
      <c r="F44" s="95">
        <v>4.418</v>
      </c>
      <c r="G44" s="824">
        <v>457.094</v>
      </c>
      <c r="H44" s="95">
        <v>0</v>
      </c>
      <c r="I44" s="95">
        <v>2.272</v>
      </c>
      <c r="J44" s="95">
        <v>62.404</v>
      </c>
      <c r="K44" s="95">
        <v>-0.201</v>
      </c>
      <c r="L44" s="200">
        <v>1314.442</v>
      </c>
    </row>
    <row r="45" spans="1:12" ht="12" customHeight="1">
      <c r="A45" s="564" t="s">
        <v>224</v>
      </c>
      <c r="B45" s="95">
        <v>70765.968</v>
      </c>
      <c r="C45" s="95">
        <v>23741.289</v>
      </c>
      <c r="D45" s="95">
        <v>2036</v>
      </c>
      <c r="E45" s="95">
        <v>633.121</v>
      </c>
      <c r="F45" s="95">
        <v>682.708</v>
      </c>
      <c r="G45" s="824">
        <v>27093.118</v>
      </c>
      <c r="H45" s="95">
        <v>5309.605</v>
      </c>
      <c r="I45" s="95">
        <v>0</v>
      </c>
      <c r="J45" s="75">
        <v>0</v>
      </c>
      <c r="K45" s="75">
        <v>0</v>
      </c>
      <c r="L45" s="200">
        <v>103168.691</v>
      </c>
    </row>
    <row r="46" spans="1:12" ht="12" customHeight="1">
      <c r="A46" s="564" t="s">
        <v>158</v>
      </c>
      <c r="B46" s="95">
        <v>10819.711</v>
      </c>
      <c r="C46" s="95">
        <v>28627.178</v>
      </c>
      <c r="D46" s="95">
        <v>0.049</v>
      </c>
      <c r="E46" s="95">
        <v>302.564</v>
      </c>
      <c r="F46" s="95">
        <v>44.912</v>
      </c>
      <c r="G46" s="824">
        <v>28974.703</v>
      </c>
      <c r="H46" s="95">
        <v>18.029</v>
      </c>
      <c r="I46" s="95">
        <v>0</v>
      </c>
      <c r="J46" s="75">
        <v>0</v>
      </c>
      <c r="K46" s="75">
        <v>0</v>
      </c>
      <c r="L46" s="200">
        <v>39812.443</v>
      </c>
    </row>
    <row r="47" spans="1:12" ht="12" customHeight="1">
      <c r="A47" s="564" t="s">
        <v>161</v>
      </c>
      <c r="B47" s="95">
        <v>9924.348</v>
      </c>
      <c r="C47" s="95">
        <v>357.933</v>
      </c>
      <c r="D47" s="95">
        <v>115.304</v>
      </c>
      <c r="E47" s="95">
        <v>10.169</v>
      </c>
      <c r="F47" s="95">
        <v>0</v>
      </c>
      <c r="G47" s="824">
        <v>483.405</v>
      </c>
      <c r="H47" s="95">
        <v>0</v>
      </c>
      <c r="I47" s="95">
        <v>88.008</v>
      </c>
      <c r="J47" s="75">
        <v>22.77</v>
      </c>
      <c r="K47" s="75">
        <v>0</v>
      </c>
      <c r="L47" s="200">
        <v>10518.531</v>
      </c>
    </row>
    <row r="48" spans="1:12" ht="12" customHeight="1">
      <c r="A48" s="770" t="s">
        <v>159</v>
      </c>
      <c r="B48" s="201">
        <v>742.969</v>
      </c>
      <c r="C48" s="201">
        <v>1238.165</v>
      </c>
      <c r="D48" s="201">
        <v>0</v>
      </c>
      <c r="E48" s="201">
        <v>2.832</v>
      </c>
      <c r="F48" s="201">
        <v>14.883</v>
      </c>
      <c r="G48" s="825">
        <v>1255.88</v>
      </c>
      <c r="H48" s="201">
        <v>0</v>
      </c>
      <c r="I48" s="201">
        <v>0</v>
      </c>
      <c r="J48" s="79">
        <v>0</v>
      </c>
      <c r="K48" s="79">
        <v>0</v>
      </c>
      <c r="L48" s="202">
        <v>1998.849</v>
      </c>
    </row>
    <row r="49" spans="1:12" ht="12" customHeight="1">
      <c r="A49" s="593" t="s">
        <v>162</v>
      </c>
      <c r="B49" s="83">
        <v>93045.869</v>
      </c>
      <c r="C49" s="83">
        <v>54298.227</v>
      </c>
      <c r="D49" s="83">
        <v>2235.663</v>
      </c>
      <c r="E49" s="83">
        <v>983.389</v>
      </c>
      <c r="F49" s="83">
        <v>746.921</v>
      </c>
      <c r="G49" s="826">
        <v>58264.199</v>
      </c>
      <c r="H49" s="83">
        <v>5327.634</v>
      </c>
      <c r="I49" s="83">
        <v>90.28</v>
      </c>
      <c r="J49" s="83">
        <v>85.174</v>
      </c>
      <c r="K49" s="83">
        <v>-0.201</v>
      </c>
      <c r="L49" s="204">
        <v>156812.955</v>
      </c>
    </row>
    <row r="50" spans="1:12" ht="12" customHeight="1">
      <c r="A50" s="564" t="s">
        <v>160</v>
      </c>
      <c r="B50" s="95">
        <v>0</v>
      </c>
      <c r="C50" s="95">
        <v>9688.763</v>
      </c>
      <c r="D50" s="95">
        <v>15502.866</v>
      </c>
      <c r="E50" s="95">
        <v>294.808</v>
      </c>
      <c r="F50" s="95">
        <v>12.522</v>
      </c>
      <c r="G50" s="824">
        <v>25498.96</v>
      </c>
      <c r="H50" s="95">
        <v>0</v>
      </c>
      <c r="I50" s="95">
        <v>0</v>
      </c>
      <c r="J50" s="75">
        <v>0</v>
      </c>
      <c r="K50" s="75">
        <v>-6.631</v>
      </c>
      <c r="L50" s="200">
        <v>25492.329</v>
      </c>
    </row>
    <row r="51" spans="1:12" ht="12" customHeight="1">
      <c r="A51" s="564" t="s">
        <v>224</v>
      </c>
      <c r="B51" s="95">
        <v>4779.152</v>
      </c>
      <c r="C51" s="95">
        <v>15433.907</v>
      </c>
      <c r="D51" s="95">
        <v>9847.123</v>
      </c>
      <c r="E51" s="95">
        <v>234.781</v>
      </c>
      <c r="F51" s="95">
        <v>10.457</v>
      </c>
      <c r="G51" s="824">
        <v>25526.269</v>
      </c>
      <c r="H51" s="95">
        <v>0</v>
      </c>
      <c r="I51" s="95">
        <v>0</v>
      </c>
      <c r="J51" s="75">
        <v>0</v>
      </c>
      <c r="K51" s="75">
        <v>0</v>
      </c>
      <c r="L51" s="200">
        <v>30305.421</v>
      </c>
    </row>
    <row r="52" spans="1:12" ht="12" customHeight="1">
      <c r="A52" s="564" t="s">
        <v>476</v>
      </c>
      <c r="B52" s="95">
        <v>102534.296</v>
      </c>
      <c r="C52" s="95">
        <v>0</v>
      </c>
      <c r="D52" s="95">
        <v>36599.872</v>
      </c>
      <c r="E52" s="95">
        <v>879.42</v>
      </c>
      <c r="F52" s="95">
        <v>63.826</v>
      </c>
      <c r="G52" s="824">
        <v>37543.118</v>
      </c>
      <c r="H52" s="95">
        <v>0</v>
      </c>
      <c r="I52" s="95">
        <v>0</v>
      </c>
      <c r="J52" s="75">
        <v>0</v>
      </c>
      <c r="K52" s="75">
        <v>0</v>
      </c>
      <c r="L52" s="200">
        <v>140077.414</v>
      </c>
    </row>
    <row r="53" spans="1:12" ht="12" customHeight="1">
      <c r="A53" s="564" t="s">
        <v>161</v>
      </c>
      <c r="B53" s="95">
        <v>27.374</v>
      </c>
      <c r="C53" s="95">
        <v>2862.466</v>
      </c>
      <c r="D53" s="95">
        <v>4149.664</v>
      </c>
      <c r="E53" s="95">
        <v>9.069</v>
      </c>
      <c r="F53" s="95">
        <v>0.712</v>
      </c>
      <c r="G53" s="824">
        <v>7021.911</v>
      </c>
      <c r="H53" s="95">
        <v>0</v>
      </c>
      <c r="I53" s="95">
        <v>0</v>
      </c>
      <c r="J53" s="75">
        <v>0</v>
      </c>
      <c r="K53" s="75">
        <v>0</v>
      </c>
      <c r="L53" s="200">
        <v>7049.285</v>
      </c>
    </row>
    <row r="54" spans="1:12" ht="12" customHeight="1">
      <c r="A54" s="770" t="s">
        <v>159</v>
      </c>
      <c r="B54" s="201">
        <v>0</v>
      </c>
      <c r="C54" s="201">
        <v>0</v>
      </c>
      <c r="D54" s="201">
        <v>686.005</v>
      </c>
      <c r="E54" s="201">
        <v>0</v>
      </c>
      <c r="F54" s="201">
        <v>0</v>
      </c>
      <c r="G54" s="825">
        <v>686.005</v>
      </c>
      <c r="H54" s="201">
        <v>0</v>
      </c>
      <c r="I54" s="201">
        <v>0</v>
      </c>
      <c r="J54" s="79">
        <v>0</v>
      </c>
      <c r="K54" s="79">
        <v>0</v>
      </c>
      <c r="L54" s="202">
        <v>686.005</v>
      </c>
    </row>
    <row r="55" spans="1:12" ht="12" customHeight="1">
      <c r="A55" s="593" t="s">
        <v>140</v>
      </c>
      <c r="B55" s="83">
        <v>107340.822</v>
      </c>
      <c r="C55" s="83">
        <v>27985.136</v>
      </c>
      <c r="D55" s="83">
        <v>66785.531</v>
      </c>
      <c r="E55" s="83">
        <v>1418.079</v>
      </c>
      <c r="F55" s="83">
        <v>87.518</v>
      </c>
      <c r="G55" s="826">
        <v>96276.264</v>
      </c>
      <c r="H55" s="83">
        <v>0</v>
      </c>
      <c r="I55" s="83">
        <v>0</v>
      </c>
      <c r="J55" s="83">
        <v>0</v>
      </c>
      <c r="K55" s="83">
        <v>-6.631</v>
      </c>
      <c r="L55" s="204">
        <v>203610.455</v>
      </c>
    </row>
    <row r="56" spans="1:12" ht="12" customHeight="1">
      <c r="A56" s="593"/>
      <c r="B56" s="83"/>
      <c r="C56" s="83"/>
      <c r="D56" s="83"/>
      <c r="E56" s="83"/>
      <c r="F56" s="83"/>
      <c r="G56" s="826"/>
      <c r="H56" s="83"/>
      <c r="I56" s="83"/>
      <c r="J56" s="83"/>
      <c r="K56" s="83"/>
      <c r="L56" s="204"/>
    </row>
    <row r="57" spans="1:12" ht="12" customHeight="1">
      <c r="A57" s="593" t="s">
        <v>163</v>
      </c>
      <c r="B57" s="83">
        <v>200386.691</v>
      </c>
      <c r="C57" s="83">
        <v>82283.363</v>
      </c>
      <c r="D57" s="83">
        <v>69021.194</v>
      </c>
      <c r="E57" s="83">
        <v>2401.467</v>
      </c>
      <c r="F57" s="83">
        <v>834.439</v>
      </c>
      <c r="G57" s="826">
        <v>154540.463</v>
      </c>
      <c r="H57" s="83">
        <v>5327.634</v>
      </c>
      <c r="I57" s="83">
        <v>90.28</v>
      </c>
      <c r="J57" s="83">
        <v>85.174</v>
      </c>
      <c r="K57" s="83">
        <v>-6.832</v>
      </c>
      <c r="L57" s="204">
        <v>360423.41</v>
      </c>
    </row>
    <row r="58" spans="1:12" ht="12" customHeight="1">
      <c r="A58" s="771" t="s">
        <v>164</v>
      </c>
      <c r="B58" s="207">
        <v>240071.545</v>
      </c>
      <c r="C58" s="207">
        <v>951.775</v>
      </c>
      <c r="D58" s="207">
        <v>5332.825</v>
      </c>
      <c r="E58" s="207">
        <v>3154.445</v>
      </c>
      <c r="F58" s="207">
        <v>507.234</v>
      </c>
      <c r="G58" s="827">
        <v>9946.278</v>
      </c>
      <c r="H58" s="207">
        <v>2733.53</v>
      </c>
      <c r="I58" s="207">
        <v>130889.008</v>
      </c>
      <c r="J58" s="208">
        <v>0</v>
      </c>
      <c r="K58" s="208">
        <v>-864.256</v>
      </c>
      <c r="L58" s="209">
        <v>382776.105</v>
      </c>
    </row>
    <row r="59" spans="1:12" ht="12" customHeight="1">
      <c r="A59" s="772" t="s">
        <v>35</v>
      </c>
      <c r="B59" s="100">
        <v>440458.236</v>
      </c>
      <c r="C59" s="100">
        <v>83235.137</v>
      </c>
      <c r="D59" s="100">
        <v>74354.019</v>
      </c>
      <c r="E59" s="100">
        <v>5555.913</v>
      </c>
      <c r="F59" s="100">
        <v>1341.673</v>
      </c>
      <c r="G59" s="828">
        <v>164486.742</v>
      </c>
      <c r="H59" s="100">
        <v>8061.163</v>
      </c>
      <c r="I59" s="100">
        <v>130979.288</v>
      </c>
      <c r="J59" s="100">
        <v>85.174</v>
      </c>
      <c r="K59" s="100">
        <v>-871.089</v>
      </c>
      <c r="L59" s="654">
        <v>743199.515</v>
      </c>
    </row>
    <row r="60" spans="1:12" ht="3.75" customHeight="1">
      <c r="A60" s="564"/>
      <c r="B60" s="172"/>
      <c r="C60" s="172"/>
      <c r="D60" s="172"/>
      <c r="E60" s="172"/>
      <c r="F60" s="172"/>
      <c r="G60" s="829"/>
      <c r="H60" s="172"/>
      <c r="I60" s="172"/>
      <c r="J60" s="172"/>
      <c r="K60" s="172"/>
      <c r="L60" s="200"/>
    </row>
    <row r="61" spans="1:12" ht="12" customHeight="1">
      <c r="A61" s="593" t="s">
        <v>136</v>
      </c>
      <c r="B61" s="172"/>
      <c r="C61" s="172"/>
      <c r="D61" s="172"/>
      <c r="E61" s="172"/>
      <c r="F61" s="172"/>
      <c r="G61" s="829"/>
      <c r="H61" s="172"/>
      <c r="I61" s="172"/>
      <c r="J61" s="172"/>
      <c r="K61" s="172"/>
      <c r="L61" s="200"/>
    </row>
    <row r="62" spans="1:12" ht="12" customHeight="1">
      <c r="A62" s="564" t="s">
        <v>176</v>
      </c>
      <c r="B62" s="172">
        <v>77918.438</v>
      </c>
      <c r="C62" s="172">
        <v>23044.332</v>
      </c>
      <c r="D62" s="172">
        <v>2151.877</v>
      </c>
      <c r="E62" s="172">
        <v>660.216</v>
      </c>
      <c r="F62" s="172">
        <v>687.127</v>
      </c>
      <c r="G62" s="829">
        <v>26543.552</v>
      </c>
      <c r="H62" s="172">
        <v>5288.549</v>
      </c>
      <c r="I62" s="172">
        <v>86.577</v>
      </c>
      <c r="J62" s="75">
        <v>22.771</v>
      </c>
      <c r="K62" s="75">
        <v>0</v>
      </c>
      <c r="L62" s="200">
        <v>109859.887</v>
      </c>
    </row>
    <row r="63" spans="1:12" ht="12" customHeight="1">
      <c r="A63" s="564" t="s">
        <v>158</v>
      </c>
      <c r="B63" s="172">
        <v>10819.711</v>
      </c>
      <c r="C63" s="172">
        <v>28627.178</v>
      </c>
      <c r="D63" s="172">
        <v>0.049</v>
      </c>
      <c r="E63" s="172">
        <v>302.564</v>
      </c>
      <c r="F63" s="172">
        <v>44.912</v>
      </c>
      <c r="G63" s="829">
        <v>28974.703</v>
      </c>
      <c r="H63" s="172">
        <v>18.029</v>
      </c>
      <c r="I63" s="172">
        <v>0</v>
      </c>
      <c r="J63" s="75">
        <v>0</v>
      </c>
      <c r="K63" s="75">
        <v>0</v>
      </c>
      <c r="L63" s="200">
        <v>39812.443</v>
      </c>
    </row>
    <row r="64" spans="1:12" ht="12" customHeight="1">
      <c r="A64" s="564" t="s">
        <v>166</v>
      </c>
      <c r="B64" s="172">
        <v>110905.574</v>
      </c>
      <c r="C64" s="172">
        <v>29373.688</v>
      </c>
      <c r="D64" s="172">
        <v>66183.262</v>
      </c>
      <c r="E64" s="172">
        <v>1435.855</v>
      </c>
      <c r="F64" s="172">
        <v>87.518</v>
      </c>
      <c r="G64" s="829">
        <v>97080.323</v>
      </c>
      <c r="H64" s="172">
        <v>21.055</v>
      </c>
      <c r="I64" s="172">
        <v>3.703</v>
      </c>
      <c r="J64" s="75">
        <v>62.403</v>
      </c>
      <c r="K64" s="75">
        <v>-6.832</v>
      </c>
      <c r="L64" s="200">
        <v>208066.226</v>
      </c>
    </row>
    <row r="65" spans="1:12" ht="12" customHeight="1">
      <c r="A65" s="564" t="s">
        <v>159</v>
      </c>
      <c r="B65" s="172">
        <v>742.969</v>
      </c>
      <c r="C65" s="172">
        <v>1238.165</v>
      </c>
      <c r="D65" s="172">
        <v>686.005</v>
      </c>
      <c r="E65" s="172">
        <v>2.832</v>
      </c>
      <c r="F65" s="172">
        <v>14.883</v>
      </c>
      <c r="G65" s="829">
        <v>1941.885</v>
      </c>
      <c r="H65" s="172">
        <v>0</v>
      </c>
      <c r="I65" s="172">
        <v>0</v>
      </c>
      <c r="J65" s="75">
        <v>0</v>
      </c>
      <c r="K65" s="75">
        <v>0</v>
      </c>
      <c r="L65" s="200">
        <v>2684.854</v>
      </c>
    </row>
    <row r="66" spans="1:12" ht="12" customHeight="1">
      <c r="A66" s="773" t="s">
        <v>175</v>
      </c>
      <c r="B66" s="211">
        <v>200386.691</v>
      </c>
      <c r="C66" s="211">
        <v>82283.363</v>
      </c>
      <c r="D66" s="211">
        <v>69021.194</v>
      </c>
      <c r="E66" s="211">
        <v>2401.467</v>
      </c>
      <c r="F66" s="211">
        <v>834.439</v>
      </c>
      <c r="G66" s="830">
        <v>154540.463</v>
      </c>
      <c r="H66" s="211">
        <v>5327.634</v>
      </c>
      <c r="I66" s="211">
        <v>90.28</v>
      </c>
      <c r="J66" s="211">
        <v>85.174</v>
      </c>
      <c r="K66" s="211">
        <v>-6.832</v>
      </c>
      <c r="L66" s="212">
        <v>360423.41</v>
      </c>
    </row>
    <row r="67" spans="1:12" ht="7.5" customHeight="1">
      <c r="A67" s="564"/>
      <c r="B67" s="172"/>
      <c r="C67" s="172"/>
      <c r="D67" s="172"/>
      <c r="E67" s="172"/>
      <c r="F67" s="172"/>
      <c r="G67" s="829"/>
      <c r="H67" s="172"/>
      <c r="I67" s="172"/>
      <c r="J67" s="172"/>
      <c r="K67" s="172"/>
      <c r="L67" s="200"/>
    </row>
    <row r="68" spans="1:12" ht="12" customHeight="1">
      <c r="A68" s="564" t="s">
        <v>470</v>
      </c>
      <c r="B68" s="172">
        <v>7.479</v>
      </c>
      <c r="C68" s="172">
        <v>877.242</v>
      </c>
      <c r="D68" s="172">
        <v>0</v>
      </c>
      <c r="E68" s="172">
        <v>0</v>
      </c>
      <c r="F68" s="172">
        <v>495.472</v>
      </c>
      <c r="G68" s="829">
        <v>1372.714</v>
      </c>
      <c r="H68" s="172">
        <v>134.419</v>
      </c>
      <c r="I68" s="172">
        <v>99.118</v>
      </c>
      <c r="J68" s="75">
        <v>0.105</v>
      </c>
      <c r="K68" s="75">
        <v>0</v>
      </c>
      <c r="L68" s="200">
        <v>1613.836</v>
      </c>
    </row>
    <row r="69" spans="1:12" ht="12" customHeight="1">
      <c r="A69" s="564" t="s">
        <v>147</v>
      </c>
      <c r="B69" s="172">
        <v>95.086</v>
      </c>
      <c r="C69" s="172">
        <v>20.572</v>
      </c>
      <c r="D69" s="172">
        <v>7.775</v>
      </c>
      <c r="E69" s="172">
        <v>1.89</v>
      </c>
      <c r="F69" s="172">
        <v>0</v>
      </c>
      <c r="G69" s="829">
        <v>30.238</v>
      </c>
      <c r="H69" s="172">
        <v>20.611</v>
      </c>
      <c r="I69" s="172">
        <v>125.054</v>
      </c>
      <c r="J69" s="75">
        <v>-0.529</v>
      </c>
      <c r="K69" s="75">
        <v>0</v>
      </c>
      <c r="L69" s="200">
        <v>270.46</v>
      </c>
    </row>
    <row r="70" spans="1:12" ht="12" customHeight="1">
      <c r="A70" s="564" t="s">
        <v>138</v>
      </c>
      <c r="B70" s="172">
        <v>31003.456</v>
      </c>
      <c r="C70" s="172">
        <v>15259.787</v>
      </c>
      <c r="D70" s="172">
        <v>12718.11</v>
      </c>
      <c r="E70" s="172">
        <v>292.674</v>
      </c>
      <c r="F70" s="172">
        <v>169.694</v>
      </c>
      <c r="G70" s="829">
        <v>28426.37</v>
      </c>
      <c r="H70" s="172">
        <v>3121.751</v>
      </c>
      <c r="I70" s="172">
        <v>292.51</v>
      </c>
      <c r="J70" s="75">
        <v>31107.288</v>
      </c>
      <c r="K70" s="75">
        <v>-30338.124</v>
      </c>
      <c r="L70" s="200">
        <v>63627.146</v>
      </c>
    </row>
    <row r="71" spans="1:14" ht="12" customHeight="1">
      <c r="A71" s="773" t="s">
        <v>253</v>
      </c>
      <c r="B71" s="211">
        <v>231492.713</v>
      </c>
      <c r="C71" s="211">
        <v>98440.964</v>
      </c>
      <c r="D71" s="211">
        <v>81747.079</v>
      </c>
      <c r="E71" s="211">
        <v>2696.032</v>
      </c>
      <c r="F71" s="211">
        <v>1499.605</v>
      </c>
      <c r="G71" s="830">
        <v>184369.785</v>
      </c>
      <c r="H71" s="211">
        <v>8604.416</v>
      </c>
      <c r="I71" s="211">
        <v>606.961</v>
      </c>
      <c r="J71" s="211">
        <v>31192.039</v>
      </c>
      <c r="K71" s="211">
        <v>-30344.956</v>
      </c>
      <c r="L71" s="212">
        <v>425934.852</v>
      </c>
      <c r="M71" s="190"/>
      <c r="N71" s="190"/>
    </row>
    <row r="72" spans="1:12" s="190" customFormat="1" ht="10.5" customHeight="1">
      <c r="A72" s="215"/>
      <c r="B72" s="215"/>
      <c r="C72" s="215"/>
      <c r="D72" s="215"/>
      <c r="E72" s="215"/>
      <c r="F72" s="215"/>
      <c r="G72" s="215"/>
      <c r="H72" s="215"/>
      <c r="I72" s="215"/>
      <c r="J72" s="215"/>
      <c r="K72" s="215"/>
      <c r="L72" s="216"/>
    </row>
    <row r="73" spans="1:14" s="190" customFormat="1" ht="11.25">
      <c r="A73" s="215"/>
      <c r="B73" s="215"/>
      <c r="C73" s="215"/>
      <c r="D73" s="215"/>
      <c r="E73" s="215"/>
      <c r="F73" s="215"/>
      <c r="G73" s="215"/>
      <c r="H73" s="215"/>
      <c r="I73" s="215"/>
      <c r="J73" s="215"/>
      <c r="K73" s="215"/>
      <c r="L73" s="215"/>
      <c r="M73" s="122"/>
      <c r="N73" s="122"/>
    </row>
  </sheetData>
  <sheetProtection/>
  <conditionalFormatting sqref="A40:A42 K40:L42 A8:L39 A43:L71">
    <cfRule type="expression" priority="6" dxfId="47">
      <formula>IF(AND(A8&gt;-0.49,A8&lt;0.49),IF(A8=0,FALSE,TRUE),FALSE)</formula>
    </cfRule>
  </conditionalFormatting>
  <printOptions horizontalCentered="1"/>
  <pageMargins left="0.35433070866141736" right="0.1968503937007874" top="0.5511811023622047" bottom="0.31496062992125984" header="0.5118110236220472" footer="0.5118110236220472"/>
  <pageSetup fitToHeight="1" fitToWidth="1" horizontalDpi="600" verticalDpi="600" orientation="landscape" paperSize="9" scale="64" r:id="rId1"/>
</worksheet>
</file>

<file path=xl/worksheets/sheet14.xml><?xml version="1.0" encoding="utf-8"?>
<worksheet xmlns="http://schemas.openxmlformats.org/spreadsheetml/2006/main" xmlns:r="http://schemas.openxmlformats.org/officeDocument/2006/relationships">
  <sheetPr>
    <tabColor rgb="FF00B050"/>
  </sheetPr>
  <dimension ref="A1:K243"/>
  <sheetViews>
    <sheetView showGridLines="0" zoomScale="85" zoomScaleNormal="85" zoomScalePageLayoutView="0" workbookViewId="0" topLeftCell="A1">
      <selection activeCell="A1" sqref="A1"/>
    </sheetView>
  </sheetViews>
  <sheetFormatPr defaultColWidth="9.140625" defaultRowHeight="12.75"/>
  <cols>
    <col min="1" max="1" width="52.28125" style="4" customWidth="1"/>
    <col min="2" max="2" width="14.57421875" style="9" customWidth="1"/>
    <col min="3" max="3" width="16.28125" style="4" customWidth="1"/>
    <col min="4" max="7" width="11.28125" style="4" customWidth="1"/>
    <col min="8" max="8" width="9.140625" style="4" customWidth="1"/>
    <col min="9" max="16384" width="9.140625" style="4" customWidth="1"/>
  </cols>
  <sheetData>
    <row r="1" spans="1:7" ht="15.75" customHeight="1">
      <c r="A1" s="149" t="s">
        <v>307</v>
      </c>
      <c r="B1" s="74"/>
      <c r="C1" s="150"/>
      <c r="D1" s="150"/>
      <c r="E1" s="112"/>
      <c r="F1" s="151"/>
      <c r="G1" s="151"/>
    </row>
    <row r="2" spans="1:7" ht="12" customHeight="1">
      <c r="A2" s="149"/>
      <c r="B2" s="74"/>
      <c r="C2" s="150"/>
      <c r="D2" s="150"/>
      <c r="E2" s="112"/>
      <c r="F2" s="151"/>
      <c r="G2" s="151"/>
    </row>
    <row r="3" spans="1:7" ht="15.75" customHeight="1">
      <c r="A3" s="733"/>
      <c r="B3" s="61"/>
      <c r="C3" s="734"/>
      <c r="D3" s="734"/>
      <c r="E3" s="811"/>
      <c r="F3" s="736"/>
      <c r="G3" s="63"/>
    </row>
    <row r="4" spans="1:7" ht="12" customHeight="1">
      <c r="A4" s="737"/>
      <c r="B4" s="152"/>
      <c r="C4" s="738"/>
      <c r="D4" s="738"/>
      <c r="E4" s="739"/>
      <c r="F4" s="738"/>
      <c r="G4" s="739"/>
    </row>
    <row r="5" spans="1:7" ht="12" customHeight="1">
      <c r="A5" s="154" t="s">
        <v>4</v>
      </c>
      <c r="B5" s="155"/>
      <c r="C5" s="156"/>
      <c r="D5" s="157" t="s">
        <v>764</v>
      </c>
      <c r="E5" s="158" t="s">
        <v>763</v>
      </c>
      <c r="F5" s="159" t="s">
        <v>726</v>
      </c>
      <c r="G5" s="160" t="s">
        <v>727</v>
      </c>
    </row>
    <row r="6" spans="1:7" ht="13.5" customHeight="1">
      <c r="A6" s="161"/>
      <c r="B6" s="119"/>
      <c r="C6" s="122"/>
      <c r="D6" s="162"/>
      <c r="E6" s="163"/>
      <c r="F6" s="112"/>
      <c r="G6" s="113"/>
    </row>
    <row r="7" spans="1:7" ht="12" customHeight="1">
      <c r="A7" s="161" t="s">
        <v>178</v>
      </c>
      <c r="B7" s="74"/>
      <c r="C7" s="122"/>
      <c r="D7" s="162"/>
      <c r="E7" s="163"/>
      <c r="F7" s="162"/>
      <c r="G7" s="163"/>
    </row>
    <row r="8" spans="1:7" ht="12" customHeight="1">
      <c r="A8" s="73" t="s">
        <v>743</v>
      </c>
      <c r="B8" s="74"/>
      <c r="C8" s="138"/>
      <c r="D8" s="75">
        <v>4645.104274896899</v>
      </c>
      <c r="E8" s="76">
        <v>5092.644603749199</v>
      </c>
      <c r="F8" s="75">
        <v>14535.0039505722</v>
      </c>
      <c r="G8" s="76">
        <v>14966.584688769</v>
      </c>
    </row>
    <row r="9" spans="1:7" ht="12" customHeight="1">
      <c r="A9" s="73" t="s">
        <v>691</v>
      </c>
      <c r="B9" s="74"/>
      <c r="C9" s="172"/>
      <c r="D9" s="75">
        <v>658.1546008125001</v>
      </c>
      <c r="E9" s="76">
        <v>704.834419063</v>
      </c>
      <c r="F9" s="75">
        <v>2247.6721894939</v>
      </c>
      <c r="G9" s="76">
        <v>2368.5057900905</v>
      </c>
    </row>
    <row r="10" spans="1:7" ht="12" customHeight="1">
      <c r="A10" s="164" t="s">
        <v>744</v>
      </c>
      <c r="B10" s="165"/>
      <c r="C10" s="166"/>
      <c r="D10" s="169">
        <v>5303.258875709402</v>
      </c>
      <c r="E10" s="170">
        <v>5797.4790228122</v>
      </c>
      <c r="F10" s="169">
        <v>16782.6761400661</v>
      </c>
      <c r="G10" s="170">
        <v>17335.0904788595</v>
      </c>
    </row>
    <row r="11" spans="1:7" ht="12" customHeight="1">
      <c r="A11" s="808" t="s">
        <v>155</v>
      </c>
      <c r="B11" s="74"/>
      <c r="C11" s="172"/>
      <c r="D11" s="75">
        <v>569.9997713762998</v>
      </c>
      <c r="E11" s="76">
        <v>614.6714967556998</v>
      </c>
      <c r="F11" s="75">
        <v>1972.4078089564998</v>
      </c>
      <c r="G11" s="76">
        <v>2004.8786119508</v>
      </c>
    </row>
    <row r="12" spans="1:7" ht="12" customHeight="1">
      <c r="A12" s="808" t="s">
        <v>156</v>
      </c>
      <c r="B12" s="74"/>
      <c r="C12" s="172"/>
      <c r="D12" s="75">
        <v>88.15482943620003</v>
      </c>
      <c r="E12" s="76">
        <v>90.16279378830001</v>
      </c>
      <c r="F12" s="75">
        <v>275.26438053740003</v>
      </c>
      <c r="G12" s="76">
        <v>363.6276658409</v>
      </c>
    </row>
    <row r="13" spans="1:7" ht="12" customHeight="1">
      <c r="A13" s="164" t="s">
        <v>746</v>
      </c>
      <c r="B13" s="165"/>
      <c r="C13" s="166"/>
      <c r="D13" s="169">
        <v>658.1546008125001</v>
      </c>
      <c r="E13" s="170">
        <v>704.834419063</v>
      </c>
      <c r="F13" s="169">
        <v>2247.6721894939</v>
      </c>
      <c r="G13" s="170">
        <v>2368.5057900905</v>
      </c>
    </row>
    <row r="14" spans="1:7" ht="12">
      <c r="A14" s="73"/>
      <c r="B14" s="74"/>
      <c r="C14" s="138"/>
      <c r="D14" s="75"/>
      <c r="E14" s="76"/>
      <c r="F14" s="75"/>
      <c r="G14" s="76"/>
    </row>
    <row r="15" spans="1:7" ht="15" customHeight="1">
      <c r="A15" s="161" t="s">
        <v>676</v>
      </c>
      <c r="B15" s="74"/>
      <c r="C15" s="138"/>
      <c r="D15" s="75"/>
      <c r="E15" s="76"/>
      <c r="F15" s="75"/>
      <c r="G15" s="76"/>
    </row>
    <row r="16" spans="1:7" ht="12" customHeight="1">
      <c r="A16" s="73" t="s">
        <v>743</v>
      </c>
      <c r="B16" s="74"/>
      <c r="C16" s="138"/>
      <c r="D16" s="75">
        <v>561.8139799758003</v>
      </c>
      <c r="E16" s="76">
        <v>707.4149054466004</v>
      </c>
      <c r="F16" s="75">
        <v>2375.0533716139003</v>
      </c>
      <c r="G16" s="76">
        <v>2110.4483168435004</v>
      </c>
    </row>
    <row r="17" spans="1:7" ht="12" customHeight="1">
      <c r="A17" s="73" t="s">
        <v>691</v>
      </c>
      <c r="B17" s="74"/>
      <c r="C17" s="172"/>
      <c r="D17" s="75">
        <v>51.77044353789999</v>
      </c>
      <c r="E17" s="76">
        <v>61.4087071141</v>
      </c>
      <c r="F17" s="75">
        <v>171.4593940822</v>
      </c>
      <c r="G17" s="76">
        <v>192.0583958984</v>
      </c>
    </row>
    <row r="18" spans="1:7" ht="12" customHeight="1">
      <c r="A18" s="164" t="s">
        <v>745</v>
      </c>
      <c r="B18" s="165"/>
      <c r="C18" s="166"/>
      <c r="D18" s="169">
        <v>613.5844235136999</v>
      </c>
      <c r="E18" s="170">
        <v>768.8236125607</v>
      </c>
      <c r="F18" s="169">
        <v>2546.5127656961</v>
      </c>
      <c r="G18" s="170">
        <v>2302.5067127419</v>
      </c>
    </row>
    <row r="19" spans="1:7" ht="12" customHeight="1">
      <c r="A19" s="808" t="s">
        <v>155</v>
      </c>
      <c r="B19" s="74"/>
      <c r="C19" s="172"/>
      <c r="D19" s="75">
        <v>48.65857856429997</v>
      </c>
      <c r="E19" s="76">
        <v>58.44618357980002</v>
      </c>
      <c r="F19" s="75">
        <v>162.52543423429998</v>
      </c>
      <c r="G19" s="76">
        <v>182.2853256376</v>
      </c>
    </row>
    <row r="20" spans="1:7" ht="12" customHeight="1">
      <c r="A20" s="808" t="s">
        <v>156</v>
      </c>
      <c r="B20" s="74"/>
      <c r="C20" s="172"/>
      <c r="D20" s="75">
        <v>3.2745601402</v>
      </c>
      <c r="E20" s="76">
        <v>2.9424669585000007</v>
      </c>
      <c r="F20" s="75">
        <v>8.9325120559</v>
      </c>
      <c r="G20" s="76">
        <v>9.748517983300001</v>
      </c>
    </row>
    <row r="21" spans="1:7" ht="12" customHeight="1">
      <c r="A21" s="164" t="s">
        <v>747</v>
      </c>
      <c r="B21" s="165"/>
      <c r="C21" s="166"/>
      <c r="D21" s="169">
        <v>51.77044353789999</v>
      </c>
      <c r="E21" s="170">
        <v>61.4087071141</v>
      </c>
      <c r="F21" s="169">
        <v>171.4593940822</v>
      </c>
      <c r="G21" s="170">
        <v>192.0583958984</v>
      </c>
    </row>
    <row r="22" spans="1:7" ht="13.5">
      <c r="A22" s="122" t="s">
        <v>788</v>
      </c>
      <c r="B22" s="123"/>
      <c r="C22" s="122"/>
      <c r="D22" s="122"/>
      <c r="E22" s="122"/>
      <c r="F22" s="122"/>
      <c r="G22" s="122"/>
    </row>
    <row r="23" spans="1:7" ht="12">
      <c r="A23" s="122"/>
      <c r="B23" s="123"/>
      <c r="C23" s="122"/>
      <c r="D23" s="122"/>
      <c r="E23" s="122"/>
      <c r="F23" s="122"/>
      <c r="G23" s="122"/>
    </row>
    <row r="24" spans="1:7" ht="15.75" customHeight="1">
      <c r="A24" s="149" t="s">
        <v>137</v>
      </c>
      <c r="B24" s="74"/>
      <c r="C24" s="150"/>
      <c r="D24" s="150"/>
      <c r="E24" s="112"/>
      <c r="F24" s="151"/>
      <c r="G24" s="151"/>
    </row>
    <row r="25" spans="1:7" ht="12" customHeight="1">
      <c r="A25" s="149"/>
      <c r="B25" s="74"/>
      <c r="C25" s="150"/>
      <c r="D25" s="150"/>
      <c r="E25" s="112"/>
      <c r="F25" s="151"/>
      <c r="G25" s="151"/>
    </row>
    <row r="26" spans="1:7" ht="15.75" customHeight="1">
      <c r="A26" s="733"/>
      <c r="B26" s="61"/>
      <c r="C26" s="734"/>
      <c r="D26" s="734"/>
      <c r="E26" s="811"/>
      <c r="F26" s="736"/>
      <c r="G26" s="63"/>
    </row>
    <row r="27" spans="1:7" ht="12" customHeight="1">
      <c r="A27" s="737"/>
      <c r="B27" s="152"/>
      <c r="C27" s="738"/>
      <c r="D27" s="738"/>
      <c r="E27" s="739"/>
      <c r="F27" s="738"/>
      <c r="G27" s="739"/>
    </row>
    <row r="28" spans="1:7" ht="12" customHeight="1">
      <c r="A28" s="154" t="s">
        <v>4</v>
      </c>
      <c r="B28" s="155"/>
      <c r="C28" s="156"/>
      <c r="D28" s="167" t="s">
        <v>764</v>
      </c>
      <c r="E28" s="168" t="s">
        <v>763</v>
      </c>
      <c r="F28" s="159" t="s">
        <v>726</v>
      </c>
      <c r="G28" s="160" t="s">
        <v>727</v>
      </c>
    </row>
    <row r="29" spans="1:7" ht="13.5" customHeight="1">
      <c r="A29" s="161"/>
      <c r="B29" s="119"/>
      <c r="C29" s="122"/>
      <c r="D29" s="162"/>
      <c r="E29" s="163"/>
      <c r="F29" s="112"/>
      <c r="G29" s="113"/>
    </row>
    <row r="30" spans="1:7" ht="12" customHeight="1">
      <c r="A30" s="73" t="s">
        <v>81</v>
      </c>
      <c r="B30" s="74"/>
      <c r="C30" s="138"/>
      <c r="D30" s="75">
        <v>1475.3793886790997</v>
      </c>
      <c r="E30" s="76">
        <v>1636.8477057609</v>
      </c>
      <c r="F30" s="75">
        <v>4623.5728659163005</v>
      </c>
      <c r="G30" s="76">
        <v>4906.0225152579005</v>
      </c>
    </row>
    <row r="31" spans="1:7" ht="12" customHeight="1">
      <c r="A31" s="73" t="s">
        <v>82</v>
      </c>
      <c r="B31" s="74"/>
      <c r="C31" s="138"/>
      <c r="D31" s="75">
        <v>177.4023895504</v>
      </c>
      <c r="E31" s="76">
        <v>183.84989504470002</v>
      </c>
      <c r="F31" s="75">
        <v>827.1263737200001</v>
      </c>
      <c r="G31" s="76">
        <v>859.2718933844001</v>
      </c>
    </row>
    <row r="32" spans="1:7" ht="12" customHeight="1">
      <c r="A32" s="73" t="s">
        <v>83</v>
      </c>
      <c r="B32" s="74"/>
      <c r="C32" s="138"/>
      <c r="D32" s="75">
        <v>28.779958401200002</v>
      </c>
      <c r="E32" s="76">
        <v>31.394255845300002</v>
      </c>
      <c r="F32" s="75">
        <v>96.4441083575</v>
      </c>
      <c r="G32" s="76">
        <v>95.1930665546</v>
      </c>
    </row>
    <row r="33" spans="1:7" ht="12" customHeight="1">
      <c r="A33" s="164" t="s">
        <v>84</v>
      </c>
      <c r="B33" s="165"/>
      <c r="C33" s="166"/>
      <c r="D33" s="169">
        <v>1681.5617366306997</v>
      </c>
      <c r="E33" s="170">
        <v>1852.0918566509</v>
      </c>
      <c r="F33" s="169">
        <v>5547.1433479938005</v>
      </c>
      <c r="G33" s="170">
        <v>5860.4874751969</v>
      </c>
    </row>
    <row r="34" spans="1:7" ht="12" customHeight="1">
      <c r="A34" s="73"/>
      <c r="B34" s="74"/>
      <c r="C34" s="138"/>
      <c r="D34" s="75"/>
      <c r="E34" s="76"/>
      <c r="F34" s="75"/>
      <c r="G34" s="76"/>
    </row>
    <row r="35" spans="1:7" ht="12" customHeight="1">
      <c r="A35" s="73" t="s">
        <v>85</v>
      </c>
      <c r="B35" s="74"/>
      <c r="C35" s="138"/>
      <c r="D35" s="75">
        <v>1291.8978227694997</v>
      </c>
      <c r="E35" s="76">
        <v>1461.8889177919998</v>
      </c>
      <c r="F35" s="75">
        <v>4120.1651101129</v>
      </c>
      <c r="G35" s="76">
        <v>4329.371819410301</v>
      </c>
    </row>
    <row r="36" spans="1:7" ht="12" customHeight="1">
      <c r="A36" s="73" t="s">
        <v>266</v>
      </c>
      <c r="B36" s="74"/>
      <c r="C36" s="138"/>
      <c r="D36" s="75">
        <v>389.6639138612</v>
      </c>
      <c r="E36" s="76">
        <v>390.2029388589</v>
      </c>
      <c r="F36" s="75">
        <v>1426.9782378809</v>
      </c>
      <c r="G36" s="76">
        <v>1531.1156557866</v>
      </c>
    </row>
    <row r="37" spans="1:7" ht="12" customHeight="1">
      <c r="A37" s="164" t="s">
        <v>134</v>
      </c>
      <c r="B37" s="165"/>
      <c r="C37" s="166"/>
      <c r="D37" s="169">
        <v>1681.5617366306997</v>
      </c>
      <c r="E37" s="170">
        <v>1852.0918566509</v>
      </c>
      <c r="F37" s="169">
        <v>5547.1433479938005</v>
      </c>
      <c r="G37" s="170">
        <v>5860.487475196901</v>
      </c>
    </row>
    <row r="38" spans="1:7" ht="12">
      <c r="A38" s="122"/>
      <c r="B38" s="123"/>
      <c r="C38" s="122"/>
      <c r="D38" s="122"/>
      <c r="E38" s="122"/>
      <c r="F38" s="122"/>
      <c r="G38" s="122"/>
    </row>
    <row r="39" spans="1:7" ht="12">
      <c r="A39" s="122"/>
      <c r="B39" s="123"/>
      <c r="C39" s="122"/>
      <c r="D39" s="122"/>
      <c r="E39" s="122"/>
      <c r="F39" s="122"/>
      <c r="G39" s="122"/>
    </row>
    <row r="40" spans="1:7" ht="15.75" customHeight="1">
      <c r="A40" s="149" t="s">
        <v>2</v>
      </c>
      <c r="B40" s="74"/>
      <c r="C40" s="150"/>
      <c r="D40" s="150"/>
      <c r="E40" s="112"/>
      <c r="F40" s="151"/>
      <c r="G40" s="151"/>
    </row>
    <row r="41" spans="1:7" ht="12" customHeight="1">
      <c r="A41" s="149"/>
      <c r="B41" s="74"/>
      <c r="C41" s="150"/>
      <c r="D41" s="150"/>
      <c r="E41" s="112"/>
      <c r="F41" s="151"/>
      <c r="G41" s="151"/>
    </row>
    <row r="42" spans="1:7" ht="15.75" customHeight="1">
      <c r="A42" s="733"/>
      <c r="B42" s="61"/>
      <c r="C42" s="734"/>
      <c r="D42" s="734"/>
      <c r="E42" s="811"/>
      <c r="F42" s="736"/>
      <c r="G42" s="63"/>
    </row>
    <row r="43" spans="1:7" ht="12" customHeight="1">
      <c r="A43" s="737"/>
      <c r="B43" s="152"/>
      <c r="C43" s="738"/>
      <c r="D43" s="738"/>
      <c r="E43" s="739"/>
      <c r="F43" s="738"/>
      <c r="G43" s="739"/>
    </row>
    <row r="44" spans="1:7" ht="12" customHeight="1">
      <c r="A44" s="154" t="s">
        <v>4</v>
      </c>
      <c r="B44" s="155"/>
      <c r="C44" s="156"/>
      <c r="D44" s="167" t="s">
        <v>764</v>
      </c>
      <c r="E44" s="168" t="s">
        <v>763</v>
      </c>
      <c r="F44" s="159" t="s">
        <v>726</v>
      </c>
      <c r="G44" s="160" t="s">
        <v>727</v>
      </c>
    </row>
    <row r="45" spans="1:7" ht="13.5" customHeight="1">
      <c r="A45" s="161"/>
      <c r="B45" s="119"/>
      <c r="C45" s="122"/>
      <c r="D45" s="162"/>
      <c r="E45" s="163"/>
      <c r="F45" s="112"/>
      <c r="G45" s="113"/>
    </row>
    <row r="46" spans="1:7" ht="12" customHeight="1">
      <c r="A46" s="531" t="s">
        <v>482</v>
      </c>
      <c r="B46" s="860"/>
      <c r="C46" s="860"/>
      <c r="D46" s="75"/>
      <c r="E46" s="76"/>
      <c r="F46" s="75"/>
      <c r="G46" s="76"/>
    </row>
    <row r="47" spans="1:7" ht="12" customHeight="1">
      <c r="A47" s="655" t="s">
        <v>481</v>
      </c>
      <c r="B47" s="860"/>
      <c r="C47" s="860"/>
      <c r="D47" s="75">
        <v>-0.04643460060000143</v>
      </c>
      <c r="E47" s="76">
        <v>43.94041550469999</v>
      </c>
      <c r="F47" s="75">
        <v>83.5593145626</v>
      </c>
      <c r="G47" s="76">
        <v>-20.845728073300002</v>
      </c>
    </row>
    <row r="48" spans="1:7" ht="12" customHeight="1">
      <c r="A48" s="73" t="s">
        <v>632</v>
      </c>
      <c r="B48" s="74"/>
      <c r="C48" s="122"/>
      <c r="D48" s="75">
        <v>132.35960788609998</v>
      </c>
      <c r="E48" s="76">
        <v>5.815749322600051</v>
      </c>
      <c r="F48" s="75">
        <v>352.8510177478</v>
      </c>
      <c r="G48" s="76">
        <v>286.5590529917</v>
      </c>
    </row>
    <row r="49" spans="1:7" ht="12" customHeight="1">
      <c r="A49" s="73" t="s">
        <v>633</v>
      </c>
      <c r="B49" s="74"/>
      <c r="C49" s="122"/>
      <c r="D49" s="75">
        <v>90.10142698790001</v>
      </c>
      <c r="E49" s="76">
        <v>26.5622596906</v>
      </c>
      <c r="F49" s="75">
        <v>139.98535850070002</v>
      </c>
      <c r="G49" s="76">
        <v>52.214477172</v>
      </c>
    </row>
    <row r="50" spans="1:7" ht="12" customHeight="1">
      <c r="A50" s="73" t="s">
        <v>86</v>
      </c>
      <c r="B50" s="74"/>
      <c r="C50" s="122"/>
      <c r="D50" s="75">
        <v>-163.4331469288001</v>
      </c>
      <c r="E50" s="76">
        <v>244.2386652334</v>
      </c>
      <c r="F50" s="75">
        <v>-1459.857225331</v>
      </c>
      <c r="G50" s="76">
        <v>410.6557670073002</v>
      </c>
    </row>
    <row r="51" spans="1:7" ht="12" customHeight="1">
      <c r="A51" s="73" t="s">
        <v>87</v>
      </c>
      <c r="B51" s="74"/>
      <c r="C51" s="122"/>
      <c r="D51" s="75">
        <v>4641.006861614101</v>
      </c>
      <c r="E51" s="76">
        <v>8314.886185446</v>
      </c>
      <c r="F51" s="75">
        <v>14907.7034246875</v>
      </c>
      <c r="G51" s="76">
        <v>14776.461758925</v>
      </c>
    </row>
    <row r="52" spans="1:7" ht="12" customHeight="1">
      <c r="A52" s="73" t="s">
        <v>88</v>
      </c>
      <c r="B52" s="74"/>
      <c r="C52" s="122"/>
      <c r="D52" s="75">
        <v>9.7725895965</v>
      </c>
      <c r="E52" s="76">
        <v>-2.1243625224000002</v>
      </c>
      <c r="F52" s="75">
        <v>24.870077962899998</v>
      </c>
      <c r="G52" s="76">
        <v>-26.9002643726</v>
      </c>
    </row>
    <row r="53" spans="1:7" ht="12" customHeight="1">
      <c r="A53" s="73" t="s">
        <v>629</v>
      </c>
      <c r="B53" s="74"/>
      <c r="C53" s="122"/>
      <c r="D53" s="75">
        <v>-7.433435382000001</v>
      </c>
      <c r="E53" s="76">
        <v>7.7131635026000005</v>
      </c>
      <c r="F53" s="75">
        <v>-14.843659993000001</v>
      </c>
      <c r="G53" s="76">
        <v>31.6021106864</v>
      </c>
    </row>
    <row r="54" spans="1:7" ht="12" customHeight="1">
      <c r="A54" s="73" t="s">
        <v>89</v>
      </c>
      <c r="B54" s="74"/>
      <c r="C54" s="122"/>
      <c r="D54" s="75">
        <v>3.4452325409</v>
      </c>
      <c r="E54" s="76">
        <v>11.4808866824</v>
      </c>
      <c r="F54" s="75">
        <v>3.7856483801</v>
      </c>
      <c r="G54" s="76">
        <v>8.844198481600001</v>
      </c>
    </row>
    <row r="55" spans="1:7" ht="12" customHeight="1">
      <c r="A55" s="73" t="s">
        <v>631</v>
      </c>
      <c r="B55" s="74"/>
      <c r="C55" s="122"/>
      <c r="D55" s="75">
        <v>0.7708929749</v>
      </c>
      <c r="E55" s="76">
        <v>-0.08605424860000009</v>
      </c>
      <c r="F55" s="75">
        <v>0.08894878710000001</v>
      </c>
      <c r="G55" s="76">
        <v>0.8431144163000001</v>
      </c>
    </row>
    <row r="56" spans="1:7" ht="12" customHeight="1">
      <c r="A56" s="164" t="s">
        <v>134</v>
      </c>
      <c r="B56" s="165"/>
      <c r="C56" s="171"/>
      <c r="D56" s="169">
        <v>4706.543594689</v>
      </c>
      <c r="E56" s="170">
        <v>8652.4269086113</v>
      </c>
      <c r="F56" s="169">
        <v>14038.1429053047</v>
      </c>
      <c r="G56" s="170">
        <v>15519.434487234399</v>
      </c>
    </row>
    <row r="57" spans="1:7" ht="12" customHeight="1">
      <c r="A57" s="122"/>
      <c r="B57" s="123"/>
      <c r="C57" s="122"/>
      <c r="D57" s="122"/>
      <c r="E57" s="122"/>
      <c r="F57" s="122"/>
      <c r="G57" s="122"/>
    </row>
    <row r="58" spans="1:7" ht="12" customHeight="1">
      <c r="A58" s="122"/>
      <c r="B58" s="123"/>
      <c r="C58" s="122"/>
      <c r="D58" s="122"/>
      <c r="E58" s="122"/>
      <c r="F58" s="122"/>
      <c r="G58" s="122"/>
    </row>
    <row r="59" spans="1:7" ht="15.75" customHeight="1">
      <c r="A59" s="149" t="s">
        <v>1</v>
      </c>
      <c r="B59" s="74"/>
      <c r="C59" s="150"/>
      <c r="D59" s="150"/>
      <c r="E59" s="112"/>
      <c r="F59" s="151"/>
      <c r="G59" s="151"/>
    </row>
    <row r="60" spans="1:7" ht="12" customHeight="1">
      <c r="A60" s="149"/>
      <c r="B60" s="74"/>
      <c r="C60" s="150"/>
      <c r="D60" s="150"/>
      <c r="E60" s="112"/>
      <c r="F60" s="151"/>
      <c r="G60" s="151"/>
    </row>
    <row r="61" spans="1:7" ht="15.75" customHeight="1">
      <c r="A61" s="733"/>
      <c r="B61" s="61"/>
      <c r="C61" s="734"/>
      <c r="D61" s="734"/>
      <c r="E61" s="811"/>
      <c r="F61" s="736"/>
      <c r="G61" s="63"/>
    </row>
    <row r="62" spans="1:7" ht="12" customHeight="1">
      <c r="A62" s="737"/>
      <c r="B62" s="152"/>
      <c r="C62" s="738"/>
      <c r="D62" s="738"/>
      <c r="E62" s="739"/>
      <c r="F62" s="738"/>
      <c r="G62" s="739"/>
    </row>
    <row r="63" spans="1:7" ht="12" customHeight="1">
      <c r="A63" s="154" t="s">
        <v>4</v>
      </c>
      <c r="B63" s="155"/>
      <c r="C63" s="156"/>
      <c r="D63" s="167" t="s">
        <v>764</v>
      </c>
      <c r="E63" s="168" t="s">
        <v>763</v>
      </c>
      <c r="F63" s="159" t="s">
        <v>726</v>
      </c>
      <c r="G63" s="160" t="s">
        <v>727</v>
      </c>
    </row>
    <row r="64" spans="1:7" ht="13.5" customHeight="1">
      <c r="A64" s="161"/>
      <c r="B64" s="119"/>
      <c r="C64" s="122"/>
      <c r="D64" s="162"/>
      <c r="E64" s="163"/>
      <c r="F64" s="112"/>
      <c r="G64" s="113"/>
    </row>
    <row r="65" spans="1:7" ht="12" customHeight="1">
      <c r="A65" s="73" t="s">
        <v>299</v>
      </c>
      <c r="B65" s="74"/>
      <c r="C65" s="122"/>
      <c r="D65" s="75">
        <v>11826.001</v>
      </c>
      <c r="E65" s="76">
        <v>16535.9424</v>
      </c>
      <c r="F65" s="75">
        <v>37670.5256</v>
      </c>
      <c r="G65" s="76">
        <v>39624.0145</v>
      </c>
    </row>
    <row r="66" spans="1:7" ht="12" customHeight="1">
      <c r="A66" s="73" t="s">
        <v>254</v>
      </c>
      <c r="B66" s="74"/>
      <c r="C66" s="122"/>
      <c r="D66" s="75">
        <v>519.8867</v>
      </c>
      <c r="E66" s="76">
        <v>549.2837</v>
      </c>
      <c r="F66" s="75">
        <v>1679.1909</v>
      </c>
      <c r="G66" s="76">
        <v>1704.2392</v>
      </c>
    </row>
    <row r="67" spans="1:7" ht="12" customHeight="1">
      <c r="A67" s="73" t="s">
        <v>255</v>
      </c>
      <c r="B67" s="74"/>
      <c r="C67" s="122"/>
      <c r="D67" s="75">
        <v>335.2386</v>
      </c>
      <c r="E67" s="76">
        <v>300.4795</v>
      </c>
      <c r="F67" s="75">
        <v>1053.8143</v>
      </c>
      <c r="G67" s="76">
        <v>931.4175</v>
      </c>
    </row>
    <row r="68" spans="1:7" ht="12" customHeight="1">
      <c r="A68" s="73" t="s">
        <v>256</v>
      </c>
      <c r="B68" s="74"/>
      <c r="C68" s="122"/>
      <c r="D68" s="75">
        <v>-233.8403</v>
      </c>
      <c r="E68" s="76">
        <v>-280.6644</v>
      </c>
      <c r="F68" s="75">
        <v>-755.2187</v>
      </c>
      <c r="G68" s="76">
        <v>-915.107</v>
      </c>
    </row>
    <row r="69" spans="1:7" ht="12" customHeight="1">
      <c r="A69" s="73" t="s">
        <v>257</v>
      </c>
      <c r="B69" s="74"/>
      <c r="C69" s="122"/>
      <c r="D69" s="75">
        <v>79.03</v>
      </c>
      <c r="E69" s="76">
        <v>267.5017</v>
      </c>
      <c r="F69" s="75">
        <v>474.3144</v>
      </c>
      <c r="G69" s="76">
        <v>751.9798</v>
      </c>
    </row>
    <row r="70" spans="1:7" ht="12" customHeight="1">
      <c r="A70" s="164" t="s">
        <v>134</v>
      </c>
      <c r="B70" s="165"/>
      <c r="C70" s="171"/>
      <c r="D70" s="801">
        <v>12526.316</v>
      </c>
      <c r="E70" s="170">
        <v>17372.5428</v>
      </c>
      <c r="F70" s="169">
        <v>40122.6265</v>
      </c>
      <c r="G70" s="170">
        <v>42096.544</v>
      </c>
    </row>
    <row r="71" spans="1:7" ht="12" customHeight="1">
      <c r="A71" s="122"/>
      <c r="B71" s="123"/>
      <c r="C71" s="122"/>
      <c r="D71" s="122"/>
      <c r="E71" s="122"/>
      <c r="F71" s="122"/>
      <c r="G71" s="122"/>
    </row>
    <row r="72" spans="1:7" ht="12" customHeight="1">
      <c r="A72" s="122"/>
      <c r="B72" s="123"/>
      <c r="C72" s="122"/>
      <c r="D72" s="122"/>
      <c r="E72" s="122"/>
      <c r="F72" s="122"/>
      <c r="G72" s="122"/>
    </row>
    <row r="73" spans="1:7" ht="12" customHeight="1">
      <c r="A73" s="122"/>
      <c r="B73" s="123"/>
      <c r="C73" s="122"/>
      <c r="D73" s="122"/>
      <c r="E73" s="122"/>
      <c r="F73" s="122"/>
      <c r="G73" s="122"/>
    </row>
    <row r="74" spans="1:7" ht="12" customHeight="1">
      <c r="A74" s="733"/>
      <c r="B74" s="734"/>
      <c r="C74" s="734"/>
      <c r="D74" s="734"/>
      <c r="E74" s="811"/>
      <c r="F74" s="736"/>
      <c r="G74" s="735"/>
    </row>
    <row r="75" spans="1:7" ht="12" customHeight="1">
      <c r="A75" s="737"/>
      <c r="B75" s="738"/>
      <c r="C75" s="738"/>
      <c r="D75" s="738"/>
      <c r="E75" s="739"/>
      <c r="F75" s="738"/>
      <c r="G75" s="739"/>
    </row>
    <row r="76" spans="1:7" ht="12" customHeight="1">
      <c r="A76" s="740" t="s">
        <v>4</v>
      </c>
      <c r="B76" s="741"/>
      <c r="C76" s="741"/>
      <c r="D76" s="741" t="s">
        <v>764</v>
      </c>
      <c r="E76" s="742" t="s">
        <v>763</v>
      </c>
      <c r="F76" s="743" t="s">
        <v>726</v>
      </c>
      <c r="G76" s="744" t="s">
        <v>727</v>
      </c>
    </row>
    <row r="77" spans="1:7" ht="12" customHeight="1">
      <c r="A77" s="481"/>
      <c r="B77" s="711"/>
      <c r="C77" s="711"/>
      <c r="D77" s="711"/>
      <c r="E77" s="759"/>
      <c r="F77" s="760"/>
      <c r="G77" s="761"/>
    </row>
    <row r="78" spans="1:7" ht="12" customHeight="1">
      <c r="A78" s="745" t="s">
        <v>647</v>
      </c>
      <c r="B78" s="746"/>
      <c r="C78" s="746"/>
      <c r="D78" s="75">
        <v>5748.1854156542</v>
      </c>
      <c r="E78" s="76">
        <v>6160.7768443226005</v>
      </c>
      <c r="F78" s="75">
        <v>17471.4595025601</v>
      </c>
      <c r="G78" s="76">
        <v>16284.691881405</v>
      </c>
    </row>
    <row r="79" spans="1:7" ht="12" customHeight="1">
      <c r="A79" s="745" t="s">
        <v>648</v>
      </c>
      <c r="B79" s="747"/>
      <c r="C79" s="747"/>
      <c r="D79" s="747">
        <v>449.8051645543</v>
      </c>
      <c r="E79" s="748">
        <v>506.11014769860003</v>
      </c>
      <c r="F79" s="747">
        <v>1449.997981378</v>
      </c>
      <c r="G79" s="748">
        <v>1574.1391554862</v>
      </c>
    </row>
    <row r="80" spans="1:7" ht="12" customHeight="1">
      <c r="A80" s="745" t="s">
        <v>649</v>
      </c>
      <c r="B80" s="747"/>
      <c r="C80" s="747"/>
      <c r="D80" s="747">
        <v>5505.1673350965</v>
      </c>
      <c r="E80" s="748">
        <v>7143.1854360005</v>
      </c>
      <c r="F80" s="747">
        <v>16303.407995725</v>
      </c>
      <c r="G80" s="748">
        <v>15591.9081652117</v>
      </c>
    </row>
    <row r="81" spans="1:7" ht="12" customHeight="1">
      <c r="A81" s="745" t="s">
        <v>650</v>
      </c>
      <c r="B81" s="747"/>
      <c r="C81" s="747"/>
      <c r="D81" s="747">
        <v>-1134.0263185589</v>
      </c>
      <c r="E81" s="748">
        <v>1236.4621080076001</v>
      </c>
      <c r="F81" s="747">
        <v>-2110.4427323909003</v>
      </c>
      <c r="G81" s="748">
        <v>1630.8296299707001</v>
      </c>
    </row>
    <row r="82" spans="1:7" ht="12" customHeight="1">
      <c r="A82" s="755" t="s">
        <v>133</v>
      </c>
      <c r="B82" s="756"/>
      <c r="C82" s="756"/>
      <c r="D82" s="756">
        <v>-3.118755608000356</v>
      </c>
      <c r="E82" s="757">
        <v>-24.184162861500226</v>
      </c>
      <c r="F82" s="758">
        <v>-25.830053885802045</v>
      </c>
      <c r="G82" s="757">
        <v>-39.279175708506955</v>
      </c>
    </row>
    <row r="83" spans="1:7" ht="12" customHeight="1">
      <c r="A83" s="749" t="s">
        <v>651</v>
      </c>
      <c r="B83" s="753"/>
      <c r="C83" s="753"/>
      <c r="D83" s="753">
        <v>10566.012841138101</v>
      </c>
      <c r="E83" s="754">
        <v>15022.3503731678</v>
      </c>
      <c r="F83" s="753">
        <v>33088.592693386396</v>
      </c>
      <c r="G83" s="754">
        <v>35042.289656365094</v>
      </c>
    </row>
    <row r="84" spans="1:7" ht="12" customHeight="1">
      <c r="A84" s="745" t="s">
        <v>652</v>
      </c>
      <c r="B84" s="747"/>
      <c r="C84" s="747"/>
      <c r="D84" s="747">
        <v>613.584423513699</v>
      </c>
      <c r="E84" s="748">
        <v>768.8236125607001</v>
      </c>
      <c r="F84" s="747">
        <v>2546.5127656961</v>
      </c>
      <c r="G84" s="748">
        <v>2302.5067127418997</v>
      </c>
    </row>
    <row r="85" spans="1:7" ht="12" customHeight="1">
      <c r="A85" s="471" t="s">
        <v>585</v>
      </c>
      <c r="B85" s="747"/>
      <c r="C85" s="747"/>
      <c r="D85" s="747">
        <v>5.3728179048</v>
      </c>
      <c r="E85" s="748">
        <v>28.5485747</v>
      </c>
      <c r="F85" s="747">
        <v>17.2613172294</v>
      </c>
      <c r="G85" s="748">
        <v>39.327068139800005</v>
      </c>
    </row>
    <row r="86" spans="1:7" ht="12" customHeight="1">
      <c r="A86" s="471" t="s">
        <v>653</v>
      </c>
      <c r="B86" s="747"/>
      <c r="C86" s="747"/>
      <c r="D86" s="747">
        <v>641.0308944733</v>
      </c>
      <c r="E86" s="748">
        <v>716.2198129059</v>
      </c>
      <c r="F86" s="747">
        <v>2018.158785566</v>
      </c>
      <c r="G86" s="748">
        <v>2239.8910890874</v>
      </c>
    </row>
    <row r="87" spans="1:7" ht="12" customHeight="1">
      <c r="A87" s="750" t="s">
        <v>134</v>
      </c>
      <c r="B87" s="751"/>
      <c r="C87" s="751"/>
      <c r="D87" s="751">
        <v>11826.0009770299</v>
      </c>
      <c r="E87" s="752">
        <v>16535.9423733344</v>
      </c>
      <c r="F87" s="751">
        <v>37670.52556187789</v>
      </c>
      <c r="G87" s="752">
        <v>39624.0145263342</v>
      </c>
    </row>
    <row r="88" spans="1:7" ht="12" customHeight="1">
      <c r="A88" s="122"/>
      <c r="B88" s="123"/>
      <c r="C88" s="122"/>
      <c r="D88" s="122"/>
      <c r="E88" s="122"/>
      <c r="F88" s="122"/>
      <c r="G88" s="122"/>
    </row>
    <row r="89" spans="1:7" ht="15.75" customHeight="1">
      <c r="A89" s="836" t="s">
        <v>44</v>
      </c>
      <c r="B89" s="74"/>
      <c r="C89" s="150"/>
      <c r="D89" s="150"/>
      <c r="E89" s="112"/>
      <c r="F89" s="151"/>
      <c r="G89" s="151"/>
    </row>
    <row r="90" spans="1:7" ht="12" customHeight="1">
      <c r="A90" s="149"/>
      <c r="B90" s="74"/>
      <c r="C90" s="150"/>
      <c r="D90" s="150"/>
      <c r="E90" s="112"/>
      <c r="F90" s="151"/>
      <c r="G90" s="151"/>
    </row>
    <row r="91" spans="1:7" ht="15.75" customHeight="1">
      <c r="A91" s="733"/>
      <c r="B91" s="61"/>
      <c r="C91" s="734"/>
      <c r="D91" s="734"/>
      <c r="E91" s="811"/>
      <c r="F91" s="736"/>
      <c r="G91" s="63"/>
    </row>
    <row r="92" spans="1:7" ht="12" customHeight="1">
      <c r="A92" s="737"/>
      <c r="B92" s="152"/>
      <c r="C92" s="738"/>
      <c r="D92" s="738"/>
      <c r="E92" s="739"/>
      <c r="F92" s="738"/>
      <c r="G92" s="739"/>
    </row>
    <row r="93" spans="1:7" ht="12" customHeight="1">
      <c r="A93" s="154" t="s">
        <v>4</v>
      </c>
      <c r="B93" s="155"/>
      <c r="C93" s="156"/>
      <c r="D93" s="167" t="s">
        <v>764</v>
      </c>
      <c r="E93" s="168" t="s">
        <v>763</v>
      </c>
      <c r="F93" s="159" t="s">
        <v>726</v>
      </c>
      <c r="G93" s="160" t="s">
        <v>727</v>
      </c>
    </row>
    <row r="94" spans="1:7" ht="13.5" customHeight="1">
      <c r="A94" s="161"/>
      <c r="B94" s="119"/>
      <c r="C94" s="122"/>
      <c r="D94" s="162"/>
      <c r="E94" s="163"/>
      <c r="F94" s="112"/>
      <c r="G94" s="113"/>
    </row>
    <row r="95" spans="1:7" ht="13.5" customHeight="1">
      <c r="A95" s="161" t="s">
        <v>108</v>
      </c>
      <c r="B95" s="119"/>
      <c r="C95" s="122"/>
      <c r="D95" s="75"/>
      <c r="E95" s="76"/>
      <c r="F95" s="172"/>
      <c r="G95" s="140"/>
    </row>
    <row r="96" spans="1:7" ht="12" customHeight="1">
      <c r="A96" s="832" t="s">
        <v>586</v>
      </c>
      <c r="B96" s="74"/>
      <c r="C96" s="122"/>
      <c r="D96" s="75">
        <v>4.672616285000004</v>
      </c>
      <c r="E96" s="76">
        <v>19.7480782087</v>
      </c>
      <c r="F96" s="75">
        <v>32.6840351531</v>
      </c>
      <c r="G96" s="76">
        <v>99.0345233665</v>
      </c>
    </row>
    <row r="97" spans="1:7" ht="12" customHeight="1">
      <c r="A97" s="832" t="s">
        <v>587</v>
      </c>
      <c r="B97" s="74"/>
      <c r="C97" s="122"/>
      <c r="D97" s="75">
        <v>-9.037257628599995</v>
      </c>
      <c r="E97" s="76">
        <v>-24.795918483199998</v>
      </c>
      <c r="F97" s="75">
        <v>-27.837565526</v>
      </c>
      <c r="G97" s="76">
        <v>-42.0458900605</v>
      </c>
    </row>
    <row r="98" spans="1:7" ht="12" customHeight="1">
      <c r="A98" s="73" t="s">
        <v>252</v>
      </c>
      <c r="B98" s="74"/>
      <c r="C98" s="122"/>
      <c r="D98" s="75">
        <v>0.21437570439999964</v>
      </c>
      <c r="E98" s="76">
        <v>-0.7676629441</v>
      </c>
      <c r="F98" s="75">
        <v>0.9666992471999997</v>
      </c>
      <c r="G98" s="76">
        <v>-2.5349652498</v>
      </c>
    </row>
    <row r="99" spans="1:7" ht="12" customHeight="1">
      <c r="A99" s="164" t="s">
        <v>134</v>
      </c>
      <c r="B99" s="165"/>
      <c r="C99" s="171"/>
      <c r="D99" s="169">
        <v>-4.150265639199999</v>
      </c>
      <c r="E99" s="170">
        <v>-5.815503218599996</v>
      </c>
      <c r="F99" s="169">
        <v>5.8131688743000005</v>
      </c>
      <c r="G99" s="170">
        <v>54.453668056199994</v>
      </c>
    </row>
    <row r="100" spans="1:7" ht="12" customHeight="1">
      <c r="A100" s="678"/>
      <c r="E100" s="800"/>
      <c r="F100" s="678"/>
      <c r="G100" s="679"/>
    </row>
    <row r="101" spans="1:7" ht="13.5" customHeight="1">
      <c r="A101" s="161"/>
      <c r="B101" s="119"/>
      <c r="C101" s="122"/>
      <c r="D101" s="75"/>
      <c r="E101" s="76"/>
      <c r="F101" s="210"/>
      <c r="G101" s="140"/>
    </row>
    <row r="102" spans="1:7" ht="13.5" customHeight="1">
      <c r="A102" s="161" t="s">
        <v>105</v>
      </c>
      <c r="B102" s="119"/>
      <c r="C102" s="122"/>
      <c r="D102" s="75"/>
      <c r="E102" s="76"/>
      <c r="F102" s="172"/>
      <c r="G102" s="140"/>
    </row>
    <row r="103" spans="1:7" ht="12" customHeight="1">
      <c r="A103" s="73" t="s">
        <v>160</v>
      </c>
      <c r="B103" s="74"/>
      <c r="C103" s="122"/>
      <c r="D103" s="75">
        <v>1.5743471031</v>
      </c>
      <c r="E103" s="76">
        <v>0.0002411167000000205</v>
      </c>
      <c r="F103" s="75">
        <v>1.8854940317</v>
      </c>
      <c r="G103" s="76">
        <v>0.8546033147000001</v>
      </c>
    </row>
    <row r="104" spans="1:7" ht="12" customHeight="1">
      <c r="A104" s="73" t="s">
        <v>106</v>
      </c>
      <c r="B104" s="74"/>
      <c r="C104" s="122"/>
      <c r="D104" s="75">
        <v>-0.30669879349999896</v>
      </c>
      <c r="E104" s="76">
        <v>7.992172001899998</v>
      </c>
      <c r="F104" s="75">
        <v>10.7762803236</v>
      </c>
      <c r="G104" s="76">
        <v>47.3604515731</v>
      </c>
    </row>
    <row r="105" spans="1:7" ht="12" customHeight="1">
      <c r="A105" s="73" t="s">
        <v>158</v>
      </c>
      <c r="B105" s="74"/>
      <c r="C105" s="122"/>
      <c r="D105" s="75">
        <v>2.9225241412999967</v>
      </c>
      <c r="E105" s="76">
        <v>7.265816984300001</v>
      </c>
      <c r="F105" s="75">
        <v>17.0500924441</v>
      </c>
      <c r="G105" s="76">
        <v>20.4340715835</v>
      </c>
    </row>
    <row r="106" spans="1:7" ht="12" customHeight="1">
      <c r="A106" s="73" t="s">
        <v>133</v>
      </c>
      <c r="B106" s="74"/>
      <c r="C106" s="122"/>
      <c r="D106" s="75">
        <v>-0.0012274088999999974</v>
      </c>
      <c r="E106" s="76">
        <v>4.489852658</v>
      </c>
      <c r="F106" s="75">
        <v>0.0431266846</v>
      </c>
      <c r="G106" s="76">
        <v>23.2443329454</v>
      </c>
    </row>
    <row r="107" spans="1:7" ht="12" customHeight="1">
      <c r="A107" s="73" t="s">
        <v>147</v>
      </c>
      <c r="B107" s="74"/>
      <c r="C107" s="122"/>
      <c r="D107" s="75">
        <v>0.4781500000000003</v>
      </c>
      <c r="E107" s="76">
        <v>0</v>
      </c>
      <c r="F107" s="75">
        <v>2.92814</v>
      </c>
      <c r="G107" s="76">
        <v>7.141067</v>
      </c>
    </row>
    <row r="108" spans="1:7" ht="13.5" customHeight="1">
      <c r="A108" s="164" t="s">
        <v>134</v>
      </c>
      <c r="B108" s="165"/>
      <c r="C108" s="171"/>
      <c r="D108" s="169">
        <v>4.667095042</v>
      </c>
      <c r="E108" s="170">
        <v>19.748082760899997</v>
      </c>
      <c r="F108" s="169">
        <v>32.683133483999995</v>
      </c>
      <c r="G108" s="170">
        <v>99.0345264167</v>
      </c>
    </row>
    <row r="109" spans="1:7" ht="13.5" customHeight="1">
      <c r="A109" s="161"/>
      <c r="B109" s="119"/>
      <c r="C109" s="122"/>
      <c r="D109" s="75"/>
      <c r="E109" s="76"/>
      <c r="F109" s="172"/>
      <c r="G109" s="140"/>
    </row>
    <row r="110" spans="1:7" ht="12" customHeight="1">
      <c r="A110" s="161" t="s">
        <v>107</v>
      </c>
      <c r="B110" s="119"/>
      <c r="C110" s="122"/>
      <c r="D110" s="75"/>
      <c r="E110" s="76"/>
      <c r="F110" s="172"/>
      <c r="G110" s="140"/>
    </row>
    <row r="111" spans="1:7" ht="12" customHeight="1">
      <c r="A111" s="73" t="s">
        <v>106</v>
      </c>
      <c r="B111" s="74"/>
      <c r="C111" s="122"/>
      <c r="D111" s="75">
        <v>-4.039537443299999</v>
      </c>
      <c r="E111" s="76">
        <v>-22.248175049100002</v>
      </c>
      <c r="F111" s="75">
        <v>-14.5588499553</v>
      </c>
      <c r="G111" s="76">
        <v>-30.366454619200002</v>
      </c>
    </row>
    <row r="112" spans="1:7" ht="12" customHeight="1">
      <c r="A112" s="73" t="s">
        <v>158</v>
      </c>
      <c r="B112" s="74"/>
      <c r="C112" s="122"/>
      <c r="D112" s="75">
        <v>-4.470674765300001</v>
      </c>
      <c r="E112" s="76">
        <v>-1.9295239172</v>
      </c>
      <c r="F112" s="75">
        <v>-11.3101621115</v>
      </c>
      <c r="G112" s="76">
        <v>-11.0092445982</v>
      </c>
    </row>
    <row r="113" spans="1:7" ht="12" customHeight="1">
      <c r="A113" s="73" t="s">
        <v>133</v>
      </c>
      <c r="B113" s="74"/>
      <c r="C113" s="122"/>
      <c r="D113" s="75">
        <v>-0.5270454199999999</v>
      </c>
      <c r="E113" s="76">
        <v>-0.619115494</v>
      </c>
      <c r="F113" s="75">
        <v>-1.9685534591999998</v>
      </c>
      <c r="G113" s="76">
        <v>-0.6710868202</v>
      </c>
    </row>
    <row r="114" spans="1:7" ht="12">
      <c r="A114" s="164" t="s">
        <v>134</v>
      </c>
      <c r="B114" s="165"/>
      <c r="C114" s="171"/>
      <c r="D114" s="169">
        <v>-9.037257628599999</v>
      </c>
      <c r="E114" s="170">
        <v>-24.796814460300002</v>
      </c>
      <c r="F114" s="169">
        <v>-27.837565526000002</v>
      </c>
      <c r="G114" s="170">
        <v>-42.0467860376</v>
      </c>
    </row>
    <row r="115" spans="1:7" ht="12">
      <c r="A115" s="122"/>
      <c r="B115" s="123"/>
      <c r="C115" s="122"/>
      <c r="D115" s="122"/>
      <c r="E115" s="122"/>
      <c r="F115" s="122"/>
      <c r="G115" s="122"/>
    </row>
    <row r="116" spans="1:7" ht="12">
      <c r="A116" s="122"/>
      <c r="B116" s="123"/>
      <c r="C116" s="122"/>
      <c r="D116" s="122"/>
      <c r="E116" s="122"/>
      <c r="F116" s="122"/>
      <c r="G116" s="122"/>
    </row>
    <row r="117" spans="1:7" ht="12">
      <c r="A117" s="122"/>
      <c r="B117" s="123"/>
      <c r="C117" s="122"/>
      <c r="D117" s="122"/>
      <c r="E117" s="122"/>
      <c r="F117" s="122"/>
      <c r="G117" s="122"/>
    </row>
    <row r="118" spans="1:7" ht="12" customHeight="1">
      <c r="A118" s="122"/>
      <c r="B118" s="123"/>
      <c r="C118" s="122"/>
      <c r="D118" s="122"/>
      <c r="E118" s="122"/>
      <c r="F118" s="122"/>
      <c r="G118" s="122"/>
    </row>
    <row r="119" spans="1:7" ht="15">
      <c r="A119" s="149" t="s">
        <v>136</v>
      </c>
      <c r="B119" s="789"/>
      <c r="C119" s="150"/>
      <c r="D119" s="150"/>
      <c r="E119" s="112"/>
      <c r="F119" s="151"/>
      <c r="G119" s="151"/>
    </row>
    <row r="120" spans="1:7" ht="15">
      <c r="A120" s="149"/>
      <c r="B120" s="74"/>
      <c r="C120" s="150"/>
      <c r="D120" s="150"/>
      <c r="E120" s="112"/>
      <c r="F120" s="151"/>
      <c r="G120" s="151"/>
    </row>
    <row r="121" spans="1:7" ht="15">
      <c r="A121" s="733"/>
      <c r="B121" s="61"/>
      <c r="C121" s="734"/>
      <c r="D121" s="734"/>
      <c r="E121" s="736"/>
      <c r="F121" s="736"/>
      <c r="G121" s="63"/>
    </row>
    <row r="122" spans="1:7" ht="12">
      <c r="A122" s="737"/>
      <c r="B122" s="152"/>
      <c r="C122" s="738"/>
      <c r="D122" s="738"/>
      <c r="E122" s="153"/>
      <c r="F122" s="738"/>
      <c r="G122" s="739"/>
    </row>
    <row r="123" spans="1:7" ht="12">
      <c r="A123" s="154" t="s">
        <v>4</v>
      </c>
      <c r="B123" s="155"/>
      <c r="C123" s="167"/>
      <c r="D123" s="167"/>
      <c r="E123" s="173" t="s">
        <v>804</v>
      </c>
      <c r="F123" s="159"/>
      <c r="G123" s="887" t="s">
        <v>733</v>
      </c>
    </row>
    <row r="124" spans="1:7" ht="12">
      <c r="A124" s="161"/>
      <c r="B124" s="119"/>
      <c r="C124" s="162"/>
      <c r="D124" s="162"/>
      <c r="E124" s="163"/>
      <c r="F124" s="112"/>
      <c r="G124" s="113"/>
    </row>
    <row r="125" spans="1:7" ht="12">
      <c r="A125" s="73" t="s">
        <v>55</v>
      </c>
      <c r="B125" s="74"/>
      <c r="C125" s="75"/>
      <c r="D125" s="75"/>
      <c r="E125" s="76">
        <v>90332.971</v>
      </c>
      <c r="F125" s="75"/>
      <c r="G125" s="76">
        <v>109859.887</v>
      </c>
    </row>
    <row r="126" spans="1:7" ht="12">
      <c r="A126" s="73" t="s">
        <v>158</v>
      </c>
      <c r="B126" s="74"/>
      <c r="C126" s="75"/>
      <c r="D126" s="75"/>
      <c r="E126" s="76">
        <v>39165.72</v>
      </c>
      <c r="F126" s="75"/>
      <c r="G126" s="76">
        <v>39812.443</v>
      </c>
    </row>
    <row r="127" spans="1:7" ht="12">
      <c r="A127" s="77" t="s">
        <v>54</v>
      </c>
      <c r="B127" s="78"/>
      <c r="C127" s="79"/>
      <c r="D127" s="79"/>
      <c r="E127" s="80">
        <v>6869.444000000003</v>
      </c>
      <c r="F127" s="79"/>
      <c r="G127" s="80">
        <v>5141.775999999971</v>
      </c>
    </row>
    <row r="128" spans="1:7" ht="12">
      <c r="A128" s="81" t="s">
        <v>643</v>
      </c>
      <c r="B128" s="82"/>
      <c r="C128" s="83"/>
      <c r="D128" s="83"/>
      <c r="E128" s="84">
        <v>136368.135</v>
      </c>
      <c r="F128" s="83"/>
      <c r="G128" s="84">
        <v>154814.106</v>
      </c>
    </row>
    <row r="129" spans="1:8" ht="12">
      <c r="A129" s="87" t="s">
        <v>159</v>
      </c>
      <c r="B129" s="88"/>
      <c r="C129" s="79"/>
      <c r="D129" s="79"/>
      <c r="E129" s="80">
        <v>2071.915</v>
      </c>
      <c r="F129" s="79"/>
      <c r="G129" s="80">
        <v>1998.849</v>
      </c>
      <c r="H129" s="5"/>
    </row>
    <row r="130" spans="1:8" ht="12">
      <c r="A130" s="174" t="s">
        <v>599</v>
      </c>
      <c r="B130" s="175"/>
      <c r="C130" s="176"/>
      <c r="D130" s="176"/>
      <c r="E130" s="177">
        <v>138440.05</v>
      </c>
      <c r="F130" s="176"/>
      <c r="G130" s="177">
        <v>156812.955</v>
      </c>
      <c r="H130" s="5"/>
    </row>
    <row r="131" spans="1:7" ht="15.75" customHeight="1">
      <c r="A131" s="266"/>
      <c r="B131" s="82"/>
      <c r="C131" s="107"/>
      <c r="D131" s="107"/>
      <c r="E131" s="107"/>
      <c r="F131" s="107"/>
      <c r="G131" s="107"/>
    </row>
    <row r="132" spans="1:6" ht="15.75" customHeight="1">
      <c r="A132" s="266"/>
      <c r="B132" s="82"/>
      <c r="C132" s="107"/>
      <c r="D132" s="107"/>
      <c r="E132" s="107"/>
      <c r="F132" s="107"/>
    </row>
    <row r="133" spans="1:6" ht="15">
      <c r="A133" s="582" t="s">
        <v>643</v>
      </c>
      <c r="B133" s="61"/>
      <c r="C133" s="734"/>
      <c r="D133" s="734"/>
      <c r="E133" s="736"/>
      <c r="F133" s="63"/>
    </row>
    <row r="134" spans="1:6" ht="12">
      <c r="A134" s="737"/>
      <c r="B134" s="152"/>
      <c r="C134" s="738"/>
      <c r="D134" s="738"/>
      <c r="E134" s="738"/>
      <c r="F134" s="739"/>
    </row>
    <row r="135" spans="1:6" ht="12">
      <c r="A135" s="154" t="s">
        <v>4</v>
      </c>
      <c r="B135" s="763"/>
      <c r="C135" s="764" t="s">
        <v>62</v>
      </c>
      <c r="D135" s="764" t="s">
        <v>63</v>
      </c>
      <c r="E135" s="764" t="s">
        <v>158</v>
      </c>
      <c r="F135" s="765" t="s">
        <v>134</v>
      </c>
    </row>
    <row r="136" spans="1:6" ht="12">
      <c r="A136" s="81"/>
      <c r="B136" s="82"/>
      <c r="C136" s="178"/>
      <c r="D136" s="178"/>
      <c r="E136" s="178"/>
      <c r="F136" s="479"/>
    </row>
    <row r="137" spans="1:6" ht="12">
      <c r="A137" s="91" t="s">
        <v>160</v>
      </c>
      <c r="B137" s="82"/>
      <c r="C137" s="95">
        <v>832.2602800495</v>
      </c>
      <c r="D137" s="95">
        <v>631.1333261127</v>
      </c>
      <c r="E137" s="95">
        <v>0</v>
      </c>
      <c r="F137" s="282">
        <v>1463.3936061622</v>
      </c>
    </row>
    <row r="138" spans="1:6" ht="12">
      <c r="A138" s="91" t="s">
        <v>224</v>
      </c>
      <c r="B138" s="82"/>
      <c r="C138" s="95">
        <v>81321.13502896311</v>
      </c>
      <c r="D138" s="95">
        <v>3806.3453763265</v>
      </c>
      <c r="E138" s="95">
        <v>0</v>
      </c>
      <c r="F138" s="282">
        <v>85127.4804052896</v>
      </c>
    </row>
    <row r="139" spans="1:6" ht="12">
      <c r="A139" s="91" t="s">
        <v>479</v>
      </c>
      <c r="B139" s="82"/>
      <c r="C139" s="95">
        <v>7067.0886591192</v>
      </c>
      <c r="D139" s="95">
        <v>412.0132463586</v>
      </c>
      <c r="E139" s="95">
        <v>0</v>
      </c>
      <c r="F139" s="282">
        <v>7479.1019054778</v>
      </c>
    </row>
    <row r="140" spans="1:6" ht="12">
      <c r="A140" s="91" t="s">
        <v>610</v>
      </c>
      <c r="B140" s="82"/>
      <c r="C140" s="95">
        <v>0</v>
      </c>
      <c r="D140" s="95">
        <v>0</v>
      </c>
      <c r="E140" s="95">
        <v>33586.4251836055</v>
      </c>
      <c r="F140" s="282">
        <v>33586.4251836055</v>
      </c>
    </row>
    <row r="141" spans="1:6" ht="12">
      <c r="A141" s="91" t="s">
        <v>59</v>
      </c>
      <c r="B141" s="82"/>
      <c r="C141" s="95">
        <v>0</v>
      </c>
      <c r="D141" s="95">
        <v>0</v>
      </c>
      <c r="E141" s="95">
        <v>3411.718452</v>
      </c>
      <c r="F141" s="282">
        <v>3411.718452</v>
      </c>
    </row>
    <row r="142" spans="1:6" ht="12">
      <c r="A142" s="91" t="s">
        <v>60</v>
      </c>
      <c r="B142" s="82"/>
      <c r="C142" s="95">
        <v>0</v>
      </c>
      <c r="D142" s="95">
        <v>0</v>
      </c>
      <c r="E142" s="95">
        <v>145.2055889301</v>
      </c>
      <c r="F142" s="282">
        <v>145.2055889301</v>
      </c>
    </row>
    <row r="143" spans="1:6" ht="12">
      <c r="A143" s="91" t="s">
        <v>61</v>
      </c>
      <c r="B143" s="82"/>
      <c r="C143" s="95">
        <v>0</v>
      </c>
      <c r="D143" s="95">
        <v>0</v>
      </c>
      <c r="E143" s="95">
        <v>1929.0188738422</v>
      </c>
      <c r="F143" s="282">
        <v>1929.0188738422</v>
      </c>
    </row>
    <row r="144" spans="1:6" ht="12">
      <c r="A144" s="97" t="s">
        <v>133</v>
      </c>
      <c r="B144" s="98"/>
      <c r="C144" s="201">
        <v>1112.4870830012</v>
      </c>
      <c r="D144" s="201">
        <v>2019.9522407247</v>
      </c>
      <c r="E144" s="201">
        <v>93.3515882785</v>
      </c>
      <c r="F144" s="179">
        <v>3225.7909120044</v>
      </c>
    </row>
    <row r="145" spans="1:6" ht="12">
      <c r="A145" s="814" t="s">
        <v>762</v>
      </c>
      <c r="B145" s="111"/>
      <c r="C145" s="100">
        <v>90332.97105113299</v>
      </c>
      <c r="D145" s="100">
        <v>6869.444189522499</v>
      </c>
      <c r="E145" s="100">
        <v>39165.719686656295</v>
      </c>
      <c r="F145" s="101">
        <v>136368.1349273118</v>
      </c>
    </row>
    <row r="146" spans="1:6" ht="12">
      <c r="A146" s="85"/>
      <c r="B146" s="86"/>
      <c r="C146" s="162"/>
      <c r="D146" s="162"/>
      <c r="E146" s="178"/>
      <c r="F146" s="479"/>
    </row>
    <row r="147" spans="1:6" ht="12">
      <c r="A147" s="85"/>
      <c r="B147" s="86"/>
      <c r="C147" s="162"/>
      <c r="D147" s="162"/>
      <c r="E147" s="178"/>
      <c r="F147" s="479"/>
    </row>
    <row r="148" spans="1:6" ht="12">
      <c r="A148" s="81"/>
      <c r="B148" s="82"/>
      <c r="C148" s="178" t="s">
        <v>62</v>
      </c>
      <c r="D148" s="178" t="s">
        <v>63</v>
      </c>
      <c r="E148" s="178" t="s">
        <v>158</v>
      </c>
      <c r="F148" s="479" t="s">
        <v>134</v>
      </c>
    </row>
    <row r="149" spans="1:6" ht="12">
      <c r="A149" s="81"/>
      <c r="B149" s="82"/>
      <c r="C149" s="178"/>
      <c r="D149" s="178"/>
      <c r="E149" s="178"/>
      <c r="F149" s="479"/>
    </row>
    <row r="150" spans="1:6" ht="12">
      <c r="A150" s="91" t="s">
        <v>160</v>
      </c>
      <c r="B150" s="82"/>
      <c r="C150" s="95">
        <v>824.0910966954999</v>
      </c>
      <c r="D150" s="95">
        <v>490.3510057572</v>
      </c>
      <c r="E150" s="95">
        <v>0</v>
      </c>
      <c r="F150" s="282">
        <v>1314.4421024527</v>
      </c>
    </row>
    <row r="151" spans="1:6" ht="12">
      <c r="A151" s="91" t="s">
        <v>224</v>
      </c>
      <c r="B151" s="82"/>
      <c r="C151" s="95">
        <v>101053.71415417001</v>
      </c>
      <c r="D151" s="95">
        <v>2114.9764996270997</v>
      </c>
      <c r="E151" s="95">
        <v>0</v>
      </c>
      <c r="F151" s="282">
        <v>103168.69065379711</v>
      </c>
    </row>
    <row r="152" spans="1:6" ht="12">
      <c r="A152" s="91" t="s">
        <v>479</v>
      </c>
      <c r="B152" s="82"/>
      <c r="C152" s="95">
        <v>6775.9027133194</v>
      </c>
      <c r="D152" s="95">
        <v>317.4611795752</v>
      </c>
      <c r="E152" s="95">
        <v>0</v>
      </c>
      <c r="F152" s="282">
        <v>7093.3638928946</v>
      </c>
    </row>
    <row r="153" spans="1:6" ht="12">
      <c r="A153" s="91" t="s">
        <v>610</v>
      </c>
      <c r="B153" s="82"/>
      <c r="C153" s="95">
        <v>0</v>
      </c>
      <c r="D153" s="95">
        <v>0</v>
      </c>
      <c r="E153" s="95">
        <v>34205.603323427</v>
      </c>
      <c r="F153" s="282">
        <v>34205.603323427</v>
      </c>
    </row>
    <row r="154" spans="1:6" ht="12">
      <c r="A154" s="91" t="s">
        <v>59</v>
      </c>
      <c r="B154" s="82"/>
      <c r="C154" s="95">
        <v>0</v>
      </c>
      <c r="D154" s="95">
        <v>0</v>
      </c>
      <c r="E154" s="95">
        <v>3166.227615</v>
      </c>
      <c r="F154" s="282">
        <v>3166.227615</v>
      </c>
    </row>
    <row r="155" spans="1:6" ht="12">
      <c r="A155" s="91" t="s">
        <v>60</v>
      </c>
      <c r="B155" s="82"/>
      <c r="C155" s="95">
        <v>0</v>
      </c>
      <c r="D155" s="95">
        <v>0</v>
      </c>
      <c r="E155" s="95">
        <v>129.4396539956</v>
      </c>
      <c r="F155" s="282">
        <v>129.4396539956</v>
      </c>
    </row>
    <row r="156" spans="1:6" ht="12">
      <c r="A156" s="91" t="s">
        <v>61</v>
      </c>
      <c r="B156" s="82"/>
      <c r="C156" s="95">
        <v>0</v>
      </c>
      <c r="D156" s="95">
        <v>0</v>
      </c>
      <c r="E156" s="95">
        <v>2207.0559382273</v>
      </c>
      <c r="F156" s="282">
        <v>2207.0559382273</v>
      </c>
    </row>
    <row r="157" spans="1:6" ht="12">
      <c r="A157" s="97" t="s">
        <v>133</v>
      </c>
      <c r="B157" s="98"/>
      <c r="C157" s="201">
        <v>1206.1788880556</v>
      </c>
      <c r="D157" s="201">
        <v>2218.9881899743</v>
      </c>
      <c r="E157" s="201">
        <v>104.11626715099999</v>
      </c>
      <c r="F157" s="179">
        <v>3529.2833451809</v>
      </c>
    </row>
    <row r="158" spans="1:6" ht="12">
      <c r="A158" s="814" t="s">
        <v>690</v>
      </c>
      <c r="B158" s="111"/>
      <c r="C158" s="100">
        <v>109859.88685224051</v>
      </c>
      <c r="D158" s="100">
        <v>5141.776874933799</v>
      </c>
      <c r="E158" s="100">
        <v>39812.4427978009</v>
      </c>
      <c r="F158" s="101">
        <v>154814.10652497524</v>
      </c>
    </row>
    <row r="159" spans="1:6" ht="12">
      <c r="A159" s="115"/>
      <c r="B159" s="86"/>
      <c r="C159" s="162"/>
      <c r="D159" s="162"/>
      <c r="E159" s="178"/>
      <c r="F159" s="178"/>
    </row>
    <row r="160" spans="1:7" ht="12" customHeight="1">
      <c r="A160" s="115"/>
      <c r="B160" s="86"/>
      <c r="C160" s="162"/>
      <c r="D160" s="162"/>
      <c r="E160" s="162"/>
      <c r="F160" s="178"/>
      <c r="G160" s="178"/>
    </row>
    <row r="161" spans="1:7" ht="15">
      <c r="A161" s="149" t="s">
        <v>140</v>
      </c>
      <c r="B161" s="74"/>
      <c r="C161" s="150"/>
      <c r="D161" s="150"/>
      <c r="E161" s="112"/>
      <c r="F161" s="151"/>
      <c r="G161" s="151"/>
    </row>
    <row r="162" spans="1:7" ht="15">
      <c r="A162" s="149"/>
      <c r="B162" s="74"/>
      <c r="C162" s="150"/>
      <c r="D162" s="150"/>
      <c r="E162" s="112"/>
      <c r="F162" s="151"/>
      <c r="G162" s="151"/>
    </row>
    <row r="163" spans="1:7" ht="15">
      <c r="A163" s="733"/>
      <c r="B163" s="61"/>
      <c r="C163" s="734"/>
      <c r="D163" s="734"/>
      <c r="E163" s="127"/>
      <c r="F163" s="736"/>
      <c r="G163" s="63"/>
    </row>
    <row r="164" spans="1:7" ht="12">
      <c r="A164" s="737"/>
      <c r="B164" s="152"/>
      <c r="C164" s="738"/>
      <c r="D164" s="738"/>
      <c r="E164" s="153"/>
      <c r="F164" s="738"/>
      <c r="G164" s="739"/>
    </row>
    <row r="165" spans="1:7" ht="12">
      <c r="A165" s="154" t="s">
        <v>4</v>
      </c>
      <c r="B165" s="155"/>
      <c r="C165" s="167"/>
      <c r="D165" s="167"/>
      <c r="E165" s="173" t="s">
        <v>804</v>
      </c>
      <c r="F165" s="159"/>
      <c r="G165" s="160" t="s">
        <v>733</v>
      </c>
    </row>
    <row r="166" spans="1:7" ht="12">
      <c r="A166" s="802"/>
      <c r="B166" s="119"/>
      <c r="C166" s="162"/>
      <c r="D166" s="162"/>
      <c r="E166" s="163"/>
      <c r="F166" s="112"/>
      <c r="G166" s="113"/>
    </row>
    <row r="167" spans="1:7" ht="12">
      <c r="A167" s="73" t="s">
        <v>160</v>
      </c>
      <c r="B167" s="74"/>
      <c r="C167" s="75"/>
      <c r="D167" s="75"/>
      <c r="E167" s="76">
        <v>25119.134</v>
      </c>
      <c r="F167" s="75"/>
      <c r="G167" s="76">
        <v>25492.329</v>
      </c>
    </row>
    <row r="168" spans="1:7" ht="12">
      <c r="A168" s="91" t="s">
        <v>224</v>
      </c>
      <c r="B168" s="74"/>
      <c r="C168" s="75"/>
      <c r="D168" s="75"/>
      <c r="E168" s="76">
        <v>26377.075</v>
      </c>
      <c r="F168" s="75"/>
      <c r="G168" s="76">
        <v>30305.421</v>
      </c>
    </row>
    <row r="169" spans="1:7" ht="12">
      <c r="A169" s="73" t="s">
        <v>64</v>
      </c>
      <c r="B169" s="74"/>
      <c r="C169" s="75"/>
      <c r="D169" s="75"/>
      <c r="E169" s="76">
        <v>1808.6134409545002</v>
      </c>
      <c r="F169" s="75"/>
      <c r="G169" s="76">
        <v>1230.9586089472</v>
      </c>
    </row>
    <row r="170" spans="1:11" ht="12">
      <c r="A170" s="73" t="s">
        <v>60</v>
      </c>
      <c r="B170" s="74"/>
      <c r="C170" s="75"/>
      <c r="D170" s="75"/>
      <c r="E170" s="76">
        <v>2488.3793317753</v>
      </c>
      <c r="F170" s="75"/>
      <c r="G170" s="76">
        <v>2950.7183782781</v>
      </c>
      <c r="H170" s="6"/>
      <c r="I170" s="6"/>
      <c r="J170" s="6"/>
      <c r="K170" s="6"/>
    </row>
    <row r="171" spans="1:7" ht="12">
      <c r="A171" s="73" t="s">
        <v>476</v>
      </c>
      <c r="B171" s="74"/>
      <c r="C171" s="75"/>
      <c r="D171" s="75"/>
      <c r="E171" s="76">
        <v>132811.936</v>
      </c>
      <c r="F171" s="75"/>
      <c r="G171" s="76">
        <v>140077.414</v>
      </c>
    </row>
    <row r="172" spans="1:7" ht="12">
      <c r="A172" s="77" t="s">
        <v>133</v>
      </c>
      <c r="B172" s="78"/>
      <c r="C172" s="79"/>
      <c r="D172" s="79"/>
      <c r="E172" s="80">
        <v>3073.1587862455003</v>
      </c>
      <c r="F172" s="79"/>
      <c r="G172" s="80">
        <v>2867.608374633</v>
      </c>
    </row>
    <row r="173" spans="1:7" ht="16.5" customHeight="1">
      <c r="A173" s="161" t="s">
        <v>65</v>
      </c>
      <c r="B173" s="74"/>
      <c r="C173" s="75"/>
      <c r="D173" s="75"/>
      <c r="E173" s="76"/>
      <c r="F173" s="75"/>
      <c r="G173" s="76"/>
    </row>
    <row r="174" spans="1:8" ht="12">
      <c r="A174" s="303" t="s">
        <v>66</v>
      </c>
      <c r="B174" s="82"/>
      <c r="C174" s="83"/>
      <c r="D174" s="83"/>
      <c r="E174" s="84">
        <v>191678.2968658118</v>
      </c>
      <c r="F174" s="83"/>
      <c r="G174" s="84">
        <v>202924.4493618583</v>
      </c>
      <c r="H174" s="5"/>
    </row>
    <row r="175" spans="1:7" ht="12">
      <c r="A175" s="87" t="s">
        <v>67</v>
      </c>
      <c r="B175" s="88"/>
      <c r="C175" s="79"/>
      <c r="D175" s="79"/>
      <c r="E175" s="80">
        <v>674.0408897065</v>
      </c>
      <c r="F175" s="79"/>
      <c r="G175" s="80">
        <v>686.005</v>
      </c>
    </row>
    <row r="176" spans="1:7" ht="12">
      <c r="A176" s="174" t="s">
        <v>68</v>
      </c>
      <c r="B176" s="175"/>
      <c r="C176" s="176"/>
      <c r="D176" s="176"/>
      <c r="E176" s="177">
        <v>192352.3377555183</v>
      </c>
      <c r="F176" s="176"/>
      <c r="G176" s="177">
        <v>203610.4543618583</v>
      </c>
    </row>
    <row r="177" spans="1:7" ht="12">
      <c r="A177" s="122"/>
      <c r="B177" s="123"/>
      <c r="C177" s="122"/>
      <c r="D177" s="122"/>
      <c r="E177" s="122"/>
      <c r="F177" s="122"/>
      <c r="G177" s="122"/>
    </row>
    <row r="178" spans="1:7" ht="12" customHeight="1">
      <c r="A178" s="115"/>
      <c r="B178" s="86"/>
      <c r="C178" s="162"/>
      <c r="D178" s="162"/>
      <c r="E178" s="162"/>
      <c r="F178" s="178"/>
      <c r="G178" s="178"/>
    </row>
    <row r="179" spans="1:7" ht="15">
      <c r="A179" s="149" t="s">
        <v>45</v>
      </c>
      <c r="B179" s="74"/>
      <c r="C179" s="150"/>
      <c r="D179" s="150"/>
      <c r="E179" s="150"/>
      <c r="F179" s="151"/>
      <c r="G179" s="151"/>
    </row>
    <row r="180" spans="1:7" ht="15">
      <c r="A180" s="149"/>
      <c r="B180" s="74"/>
      <c r="C180" s="150"/>
      <c r="D180" s="150"/>
      <c r="E180" s="150"/>
      <c r="F180" s="151"/>
      <c r="G180" s="151"/>
    </row>
    <row r="181" spans="1:7" ht="15">
      <c r="A181" s="733"/>
      <c r="B181" s="61"/>
      <c r="C181" s="734"/>
      <c r="D181" s="734"/>
      <c r="E181" s="734"/>
      <c r="F181" s="736"/>
      <c r="G181" s="63"/>
    </row>
    <row r="182" spans="1:7" ht="12">
      <c r="A182" s="737"/>
      <c r="B182" s="152"/>
      <c r="C182" s="738"/>
      <c r="D182" s="738"/>
      <c r="E182" s="738" t="s">
        <v>555</v>
      </c>
      <c r="F182" s="738"/>
      <c r="G182" s="739"/>
    </row>
    <row r="183" spans="1:7" ht="12">
      <c r="A183" s="154" t="s">
        <v>4</v>
      </c>
      <c r="B183" s="155"/>
      <c r="C183" s="167"/>
      <c r="D183" s="167"/>
      <c r="E183" s="173" t="s">
        <v>804</v>
      </c>
      <c r="F183" s="159"/>
      <c r="G183" s="160" t="s">
        <v>733</v>
      </c>
    </row>
    <row r="184" spans="1:7" ht="12">
      <c r="A184" s="161"/>
      <c r="B184" s="119"/>
      <c r="C184" s="162"/>
      <c r="D184" s="162"/>
      <c r="E184" s="163"/>
      <c r="F184" s="112"/>
      <c r="G184" s="113"/>
    </row>
    <row r="185" spans="1:7" ht="12">
      <c r="A185" s="73" t="s">
        <v>70</v>
      </c>
      <c r="B185" s="74"/>
      <c r="C185" s="75"/>
      <c r="D185" s="75"/>
      <c r="E185" s="76">
        <v>323.6475982169</v>
      </c>
      <c r="F185" s="75"/>
      <c r="G185" s="76">
        <v>294.4905258665</v>
      </c>
    </row>
    <row r="186" spans="1:7" ht="12">
      <c r="A186" s="73" t="s">
        <v>71</v>
      </c>
      <c r="B186" s="74"/>
      <c r="C186" s="75"/>
      <c r="D186" s="75"/>
      <c r="E186" s="76">
        <v>1178.3807400425999</v>
      </c>
      <c r="F186" s="75"/>
      <c r="G186" s="76">
        <v>1399.2491040073999</v>
      </c>
    </row>
    <row r="187" spans="1:7" ht="12">
      <c r="A187" s="73" t="s">
        <v>659</v>
      </c>
      <c r="B187" s="74"/>
      <c r="C187" s="75"/>
      <c r="D187" s="75"/>
      <c r="E187" s="76">
        <v>100.17849358340004</v>
      </c>
      <c r="F187" s="75"/>
      <c r="G187" s="76">
        <v>64.0806957716</v>
      </c>
    </row>
    <row r="188" spans="1:7" ht="12">
      <c r="A188" s="73" t="s">
        <v>72</v>
      </c>
      <c r="B188" s="74"/>
      <c r="C188" s="75"/>
      <c r="D188" s="75"/>
      <c r="E188" s="76">
        <v>41.857108197900004</v>
      </c>
      <c r="F188" s="75"/>
      <c r="G188" s="76">
        <v>50.46205231379997</v>
      </c>
    </row>
    <row r="189" spans="1:7" ht="12">
      <c r="A189" s="87" t="s">
        <v>133</v>
      </c>
      <c r="B189" s="88"/>
      <c r="C189" s="79"/>
      <c r="D189" s="79"/>
      <c r="E189" s="80">
        <v>37.4522058691</v>
      </c>
      <c r="F189" s="79"/>
      <c r="G189" s="80">
        <v>11.998387319900008</v>
      </c>
    </row>
    <row r="190" spans="1:7" ht="12">
      <c r="A190" s="174" t="s">
        <v>69</v>
      </c>
      <c r="B190" s="175"/>
      <c r="C190" s="176"/>
      <c r="D190" s="176"/>
      <c r="E190" s="177">
        <v>1681.5161459099002</v>
      </c>
      <c r="F190" s="176"/>
      <c r="G190" s="177">
        <v>1820.2807652792</v>
      </c>
    </row>
    <row r="191" spans="1:7" ht="12">
      <c r="A191" s="122"/>
      <c r="B191" s="123"/>
      <c r="C191" s="122"/>
      <c r="D191" s="122"/>
      <c r="E191" s="122"/>
      <c r="F191" s="122"/>
      <c r="G191" s="122"/>
    </row>
    <row r="192" spans="1:7" ht="12" customHeight="1">
      <c r="A192" s="122"/>
      <c r="B192" s="123"/>
      <c r="C192" s="122"/>
      <c r="D192" s="122"/>
      <c r="E192" s="122"/>
      <c r="F192" s="122"/>
      <c r="G192" s="122"/>
    </row>
    <row r="193" spans="1:7" ht="15">
      <c r="A193" s="149" t="s">
        <v>602</v>
      </c>
      <c r="B193" s="74"/>
      <c r="C193" s="150"/>
      <c r="D193" s="150"/>
      <c r="E193" s="112"/>
      <c r="F193" s="151"/>
      <c r="G193" s="151"/>
    </row>
    <row r="194" spans="1:7" ht="15">
      <c r="A194" s="149"/>
      <c r="B194" s="74"/>
      <c r="C194" s="150"/>
      <c r="D194" s="150"/>
      <c r="E194" s="112"/>
      <c r="F194" s="151"/>
      <c r="G194" s="151"/>
    </row>
    <row r="195" spans="1:7" ht="15">
      <c r="A195" s="733"/>
      <c r="B195" s="61"/>
      <c r="C195" s="734"/>
      <c r="D195" s="734"/>
      <c r="E195" s="127"/>
      <c r="F195" s="736"/>
      <c r="G195" s="63"/>
    </row>
    <row r="196" spans="1:7" ht="12">
      <c r="A196" s="737"/>
      <c r="B196" s="152"/>
      <c r="C196" s="738"/>
      <c r="D196" s="738"/>
      <c r="E196" s="153"/>
      <c r="F196" s="738"/>
      <c r="G196" s="739"/>
    </row>
    <row r="197" spans="1:7" ht="12">
      <c r="A197" s="154" t="s">
        <v>4</v>
      </c>
      <c r="B197" s="155"/>
      <c r="C197" s="167"/>
      <c r="D197" s="167"/>
      <c r="E197" s="173" t="s">
        <v>804</v>
      </c>
      <c r="F197" s="159"/>
      <c r="G197" s="160" t="s">
        <v>733</v>
      </c>
    </row>
    <row r="198" spans="1:7" ht="12">
      <c r="A198" s="161"/>
      <c r="B198" s="119"/>
      <c r="C198" s="162"/>
      <c r="D198" s="162"/>
      <c r="E198" s="163"/>
      <c r="F198" s="112"/>
      <c r="G198" s="113"/>
    </row>
    <row r="199" spans="1:7" ht="12">
      <c r="A199" s="908" t="s">
        <v>679</v>
      </c>
      <c r="B199" s="909"/>
      <c r="C199" s="909"/>
      <c r="D199" s="75"/>
      <c r="E199" s="140"/>
      <c r="F199" s="138"/>
      <c r="G199" s="140"/>
    </row>
    <row r="200" spans="1:7" ht="12">
      <c r="A200" s="180" t="s">
        <v>680</v>
      </c>
      <c r="B200" s="860"/>
      <c r="C200" s="860"/>
      <c r="D200" s="75"/>
      <c r="E200" s="76">
        <v>9830.7004510292</v>
      </c>
      <c r="F200" s="75"/>
      <c r="G200" s="76">
        <v>10881.7058116432</v>
      </c>
    </row>
    <row r="201" spans="1:7" ht="12">
      <c r="A201" s="73" t="s">
        <v>269</v>
      </c>
      <c r="B201" s="860"/>
      <c r="C201" s="860"/>
      <c r="D201" s="75"/>
      <c r="E201" s="76">
        <v>46.4143123011</v>
      </c>
      <c r="F201" s="75"/>
      <c r="G201" s="76">
        <v>60.0995449353</v>
      </c>
    </row>
    <row r="202" spans="1:7" ht="12">
      <c r="A202" s="908" t="s">
        <v>73</v>
      </c>
      <c r="B202" s="909"/>
      <c r="C202" s="909"/>
      <c r="D202" s="75"/>
      <c r="E202" s="76">
        <v>410.4642295702</v>
      </c>
      <c r="F202" s="75"/>
      <c r="G202" s="76">
        <v>481.0888210558</v>
      </c>
    </row>
    <row r="203" spans="1:7" ht="12">
      <c r="A203" s="174" t="s">
        <v>603</v>
      </c>
      <c r="B203" s="175"/>
      <c r="C203" s="181"/>
      <c r="D203" s="176"/>
      <c r="E203" s="177">
        <v>10287.5789929005</v>
      </c>
      <c r="F203" s="176"/>
      <c r="G203" s="177">
        <v>11422.894177634298</v>
      </c>
    </row>
    <row r="205" spans="1:7" ht="12">
      <c r="A205" s="122"/>
      <c r="B205" s="123"/>
      <c r="C205" s="122"/>
      <c r="D205" s="122"/>
      <c r="E205" s="122"/>
      <c r="F205" s="122"/>
      <c r="G205" s="122"/>
    </row>
    <row r="206" spans="1:7" ht="12" customHeight="1">
      <c r="A206" s="122"/>
      <c r="B206" s="123"/>
      <c r="C206" s="122"/>
      <c r="D206" s="122"/>
      <c r="E206" s="122"/>
      <c r="F206" s="122"/>
      <c r="G206" s="122"/>
    </row>
    <row r="207" spans="1:7" ht="15">
      <c r="A207" s="149" t="s">
        <v>308</v>
      </c>
      <c r="B207" s="74"/>
      <c r="C207" s="150"/>
      <c r="D207" s="150"/>
      <c r="E207" s="112"/>
      <c r="F207" s="151"/>
      <c r="G207" s="151"/>
    </row>
    <row r="208" spans="1:7" ht="15">
      <c r="A208" s="149"/>
      <c r="B208" s="74"/>
      <c r="C208" s="150"/>
      <c r="D208" s="150"/>
      <c r="E208" s="112"/>
      <c r="F208" s="151"/>
      <c r="G208" s="151"/>
    </row>
    <row r="209" spans="1:7" ht="16.5" customHeight="1">
      <c r="A209" s="733"/>
      <c r="B209" s="61"/>
      <c r="C209" s="734"/>
      <c r="D209" s="734"/>
      <c r="E209" s="127"/>
      <c r="F209" s="736"/>
      <c r="G209" s="63"/>
    </row>
    <row r="210" spans="1:7" ht="12">
      <c r="A210" s="737"/>
      <c r="B210" s="152"/>
      <c r="C210" s="738"/>
      <c r="D210" s="738"/>
      <c r="E210" s="153"/>
      <c r="F210" s="738"/>
      <c r="G210" s="739"/>
    </row>
    <row r="211" spans="1:7" ht="15" customHeight="1">
      <c r="A211" s="154" t="s">
        <v>4</v>
      </c>
      <c r="B211" s="155"/>
      <c r="C211" s="167"/>
      <c r="D211" s="167"/>
      <c r="E211" s="173" t="s">
        <v>804</v>
      </c>
      <c r="F211" s="159"/>
      <c r="G211" s="160" t="s">
        <v>733</v>
      </c>
    </row>
    <row r="212" spans="1:7" ht="12">
      <c r="A212" s="161"/>
      <c r="B212" s="119"/>
      <c r="C212" s="162"/>
      <c r="D212" s="162"/>
      <c r="E212" s="163"/>
      <c r="F212" s="112"/>
      <c r="G212" s="113"/>
    </row>
    <row r="213" spans="1:7" ht="12">
      <c r="A213" s="73" t="s">
        <v>74</v>
      </c>
      <c r="B213" s="74"/>
      <c r="C213" s="75"/>
      <c r="D213" s="75"/>
      <c r="E213" s="76">
        <v>321.680443</v>
      </c>
      <c r="F213" s="75"/>
      <c r="G213" s="76">
        <v>319.14851400000003</v>
      </c>
    </row>
    <row r="214" spans="1:7" ht="12">
      <c r="A214" s="87" t="s">
        <v>75</v>
      </c>
      <c r="B214" s="88"/>
      <c r="C214" s="79"/>
      <c r="D214" s="79"/>
      <c r="E214" s="80">
        <v>7730.971397</v>
      </c>
      <c r="F214" s="79"/>
      <c r="G214" s="80">
        <v>7873.4129809999995</v>
      </c>
    </row>
    <row r="215" spans="1:7" ht="12">
      <c r="A215" s="174" t="s">
        <v>76</v>
      </c>
      <c r="B215" s="175"/>
      <c r="C215" s="176"/>
      <c r="D215" s="176"/>
      <c r="E215" s="177">
        <v>8052.6518399999995</v>
      </c>
      <c r="F215" s="176"/>
      <c r="G215" s="177">
        <v>8192.561495</v>
      </c>
    </row>
    <row r="216" spans="1:7" ht="15.75" customHeight="1">
      <c r="A216" s="91"/>
      <c r="B216" s="123"/>
      <c r="C216" s="138"/>
      <c r="D216" s="138"/>
      <c r="E216" s="140"/>
      <c r="F216" s="138"/>
      <c r="G216" s="140"/>
    </row>
    <row r="217" spans="1:7" ht="12">
      <c r="A217" s="91"/>
      <c r="B217" s="123"/>
      <c r="C217" s="138"/>
      <c r="D217" s="138"/>
      <c r="E217" s="140"/>
      <c r="F217" s="138"/>
      <c r="G217" s="140"/>
    </row>
    <row r="218" spans="1:7" ht="12">
      <c r="A218" s="81" t="s">
        <v>74</v>
      </c>
      <c r="B218" s="123"/>
      <c r="C218" s="138"/>
      <c r="D218" s="138"/>
      <c r="E218" s="140"/>
      <c r="F218" s="138"/>
      <c r="G218" s="140"/>
    </row>
    <row r="219" spans="1:7" ht="12">
      <c r="A219" s="73" t="s">
        <v>77</v>
      </c>
      <c r="B219" s="74"/>
      <c r="C219" s="75"/>
      <c r="D219" s="75"/>
      <c r="E219" s="76">
        <v>319.148514</v>
      </c>
      <c r="F219" s="75"/>
      <c r="G219" s="76">
        <v>327.84707299999997</v>
      </c>
    </row>
    <row r="220" spans="1:7" ht="12">
      <c r="A220" s="73" t="s">
        <v>686</v>
      </c>
      <c r="B220" s="74"/>
      <c r="C220" s="75"/>
      <c r="D220" s="75"/>
      <c r="E220" s="76">
        <v>2.5319279999999997</v>
      </c>
      <c r="F220" s="75"/>
      <c r="G220" s="76">
        <v>1.275426</v>
      </c>
    </row>
    <row r="221" spans="1:7" ht="12">
      <c r="A221" s="73" t="s">
        <v>685</v>
      </c>
      <c r="B221" s="74"/>
      <c r="C221" s="75"/>
      <c r="D221" s="75"/>
      <c r="E221" s="76">
        <v>0</v>
      </c>
      <c r="F221" s="75"/>
      <c r="G221" s="76">
        <v>-9.973984</v>
      </c>
    </row>
    <row r="222" spans="1:7" ht="12">
      <c r="A222" s="174" t="s">
        <v>78</v>
      </c>
      <c r="B222" s="175"/>
      <c r="C222" s="176"/>
      <c r="D222" s="176"/>
      <c r="E222" s="177">
        <v>321.68044299999997</v>
      </c>
      <c r="F222" s="176"/>
      <c r="G222" s="177">
        <v>319.148514</v>
      </c>
    </row>
    <row r="223" spans="1:7" ht="12">
      <c r="A223" s="91"/>
      <c r="B223" s="123"/>
      <c r="C223" s="138"/>
      <c r="D223" s="138"/>
      <c r="E223" s="140"/>
      <c r="F223" s="138"/>
      <c r="G223" s="140"/>
    </row>
    <row r="224" spans="1:7" ht="12">
      <c r="A224" s="91"/>
      <c r="B224" s="123"/>
      <c r="C224" s="138"/>
      <c r="D224" s="138"/>
      <c r="E224" s="140"/>
      <c r="F224" s="138"/>
      <c r="G224" s="140"/>
    </row>
    <row r="225" spans="1:7" ht="12">
      <c r="A225" s="81" t="s">
        <v>75</v>
      </c>
      <c r="B225" s="123"/>
      <c r="C225" s="138"/>
      <c r="D225" s="138"/>
      <c r="E225" s="140"/>
      <c r="F225" s="138"/>
      <c r="G225" s="140"/>
    </row>
    <row r="226" spans="1:7" ht="12">
      <c r="A226" s="73" t="s">
        <v>77</v>
      </c>
      <c r="B226" s="74"/>
      <c r="C226" s="75"/>
      <c r="D226" s="75"/>
      <c r="E226" s="76">
        <v>7873.4129809999995</v>
      </c>
      <c r="F226" s="75"/>
      <c r="G226" s="76">
        <v>8059.2233080000005</v>
      </c>
    </row>
    <row r="227" spans="1:7" ht="12">
      <c r="A227" s="182" t="s">
        <v>314</v>
      </c>
      <c r="B227" s="88"/>
      <c r="C227" s="79"/>
      <c r="D227" s="79"/>
      <c r="E227" s="80">
        <v>-142.441584</v>
      </c>
      <c r="F227" s="79"/>
      <c r="G227" s="80">
        <v>-185.810328</v>
      </c>
    </row>
    <row r="228" spans="1:7" ht="12">
      <c r="A228" s="174" t="s">
        <v>78</v>
      </c>
      <c r="B228" s="175"/>
      <c r="C228" s="176"/>
      <c r="D228" s="176"/>
      <c r="E228" s="177">
        <v>7730.971397</v>
      </c>
      <c r="F228" s="176"/>
      <c r="G228" s="177">
        <v>7873.4129809999995</v>
      </c>
    </row>
    <row r="229" spans="1:7" ht="12">
      <c r="A229" s="122"/>
      <c r="B229" s="123"/>
      <c r="C229" s="122"/>
      <c r="D229" s="122"/>
      <c r="E229" s="122"/>
      <c r="F229" s="122"/>
      <c r="G229" s="122"/>
    </row>
    <row r="230" spans="1:7" ht="12" customHeight="1">
      <c r="A230" s="122"/>
      <c r="B230" s="123"/>
      <c r="C230" s="122"/>
      <c r="D230" s="122"/>
      <c r="E230" s="122"/>
      <c r="F230" s="122"/>
      <c r="G230" s="122"/>
    </row>
    <row r="231" spans="1:7" ht="15">
      <c r="A231" s="149" t="s">
        <v>50</v>
      </c>
      <c r="B231" s="74"/>
      <c r="C231" s="150"/>
      <c r="D231" s="150"/>
      <c r="E231" s="112"/>
      <c r="F231" s="151"/>
      <c r="G231" s="151"/>
    </row>
    <row r="232" spans="1:7" ht="15">
      <c r="A232" s="149"/>
      <c r="B232" s="74"/>
      <c r="C232" s="150"/>
      <c r="D232" s="150"/>
      <c r="E232" s="112"/>
      <c r="F232" s="151"/>
      <c r="G232" s="151"/>
    </row>
    <row r="233" spans="1:7" ht="15">
      <c r="A233" s="733"/>
      <c r="B233" s="61"/>
      <c r="C233" s="734"/>
      <c r="D233" s="734"/>
      <c r="E233" s="127"/>
      <c r="F233" s="736"/>
      <c r="G233" s="63"/>
    </row>
    <row r="234" spans="1:7" ht="12">
      <c r="A234" s="737"/>
      <c r="B234" s="152"/>
      <c r="C234" s="738"/>
      <c r="D234" s="738"/>
      <c r="E234" s="153"/>
      <c r="F234" s="738"/>
      <c r="G234" s="739"/>
    </row>
    <row r="235" spans="1:7" ht="12">
      <c r="A235" s="154" t="s">
        <v>4</v>
      </c>
      <c r="B235" s="155"/>
      <c r="C235" s="167"/>
      <c r="D235" s="167"/>
      <c r="E235" s="173" t="s">
        <v>804</v>
      </c>
      <c r="F235" s="159"/>
      <c r="G235" s="160" t="s">
        <v>733</v>
      </c>
    </row>
    <row r="236" spans="1:7" ht="12">
      <c r="A236" s="161"/>
      <c r="B236" s="119"/>
      <c r="C236" s="162"/>
      <c r="D236" s="162"/>
      <c r="E236" s="163"/>
      <c r="F236" s="112"/>
      <c r="G236" s="113"/>
    </row>
    <row r="237" spans="1:7" ht="12">
      <c r="A237" s="73" t="s">
        <v>636</v>
      </c>
      <c r="B237" s="74"/>
      <c r="C237" s="75"/>
      <c r="D237" s="75"/>
      <c r="E237" s="76">
        <v>2299.2804691747997</v>
      </c>
      <c r="F237" s="75"/>
      <c r="G237" s="76">
        <v>2386.4344603233003</v>
      </c>
    </row>
    <row r="238" spans="1:7" ht="12">
      <c r="A238" s="73" t="s">
        <v>637</v>
      </c>
      <c r="B238" s="74"/>
      <c r="C238" s="75"/>
      <c r="D238" s="75"/>
      <c r="E238" s="76">
        <v>12402.530973198402</v>
      </c>
      <c r="F238" s="75"/>
      <c r="G238" s="76">
        <v>10766.3070418471</v>
      </c>
    </row>
    <row r="239" spans="1:7" ht="12">
      <c r="A239" s="174" t="s">
        <v>79</v>
      </c>
      <c r="B239" s="175"/>
      <c r="C239" s="176"/>
      <c r="D239" s="176"/>
      <c r="E239" s="725">
        <v>14701.811442373199</v>
      </c>
      <c r="F239" s="176"/>
      <c r="G239" s="725">
        <v>13152.7415021704</v>
      </c>
    </row>
    <row r="241" ht="12">
      <c r="G241" s="667"/>
    </row>
    <row r="242" ht="12">
      <c r="G242" s="667"/>
    </row>
    <row r="243" ht="12">
      <c r="G243" s="724"/>
    </row>
  </sheetData>
  <sheetProtection/>
  <mergeCells count="2">
    <mergeCell ref="A199:C199"/>
    <mergeCell ref="A202:C202"/>
  </mergeCells>
  <conditionalFormatting sqref="A160:G219 A220:F220 B115:G116 B96:G98 A7:G54 A56:G95 A99:G114 A117:G131 A132:F159 A222:G239">
    <cfRule type="expression" priority="13" dxfId="47">
      <formula>IF(AND(A7&gt;-0.49,A7&lt;0.49),IF(A7=0,FALSE,TRUE),FALSE)</formula>
    </cfRule>
  </conditionalFormatting>
  <conditionalFormatting sqref="G220">
    <cfRule type="expression" priority="11" dxfId="47">
      <formula>IF(AND(G220&gt;-0.49,G220&lt;0.49),IF(G220=0,FALSE,TRUE),FALSE)</formula>
    </cfRule>
  </conditionalFormatting>
  <conditionalFormatting sqref="A96:A98">
    <cfRule type="expression" priority="8" dxfId="47">
      <formula>IF(AND(A96&gt;-0.49,A96&lt;0.49),IF(A96=0,FALSE,TRUE),FALSE)</formula>
    </cfRule>
  </conditionalFormatting>
  <conditionalFormatting sqref="A115:A116">
    <cfRule type="expression" priority="7" dxfId="47">
      <formula>IF(AND(A115&gt;-0.49,A115&lt;0.49),IF(A115=0,FALSE,TRUE),FALSE)</formula>
    </cfRule>
  </conditionalFormatting>
  <conditionalFormatting sqref="A221:F221">
    <cfRule type="expression" priority="5" dxfId="47">
      <formula>IF(AND(A221&gt;-0.49,A221&lt;0.49),IF(A221=0,FALSE,TRUE),FALSE)</formula>
    </cfRule>
  </conditionalFormatting>
  <conditionalFormatting sqref="G221">
    <cfRule type="expression" priority="4" dxfId="47">
      <formula>IF(AND(G221&gt;-0.49,G221&lt;0.49),IF(G221=0,FALSE,TRUE),FALSE)</formula>
    </cfRule>
  </conditionalFormatting>
  <conditionalFormatting sqref="A55:G55">
    <cfRule type="expression" priority="2" dxfId="47">
      <formula>IF(AND(A55&gt;-0.49,A55&lt;0.49),IF(A55=0,FALSE,TRUE),FALSE)</formula>
    </cfRule>
  </conditionalFormatting>
  <printOptions horizontalCentered="1"/>
  <pageMargins left="0.5118110236220472" right="0.31496062992125984" top="0.5511811023622047" bottom="0.31496062992125984" header="0.5118110236220472" footer="0.5118110236220472"/>
  <pageSetup fitToHeight="5" horizontalDpi="600" verticalDpi="600" orientation="portrait" paperSize="9" scale="72" r:id="rId1"/>
  <rowBreaks count="1" manualBreakCount="1">
    <brk id="160" max="6" man="1"/>
  </rowBreaks>
</worksheet>
</file>

<file path=xl/worksheets/sheet15.xml><?xml version="1.0" encoding="utf-8"?>
<worksheet xmlns="http://schemas.openxmlformats.org/spreadsheetml/2006/main" xmlns:r="http://schemas.openxmlformats.org/officeDocument/2006/relationships">
  <sheetPr>
    <tabColor rgb="FF00B050"/>
  </sheetPr>
  <dimension ref="A1:T75"/>
  <sheetViews>
    <sheetView showGridLines="0" zoomScale="85" zoomScaleNormal="85" zoomScalePageLayoutView="0" workbookViewId="0" topLeftCell="A1">
      <selection activeCell="A1" sqref="A1"/>
    </sheetView>
  </sheetViews>
  <sheetFormatPr defaultColWidth="9.140625" defaultRowHeight="12.75"/>
  <cols>
    <col min="1" max="1" width="56.7109375" style="122" customWidth="1"/>
    <col min="2" max="3" width="8.57421875" style="122" customWidth="1"/>
    <col min="4" max="7" width="11.28125" style="122" customWidth="1"/>
    <col min="8" max="8" width="9.7109375" style="122" customWidth="1"/>
    <col min="9" max="9" width="2.421875" style="122" customWidth="1"/>
    <col min="10" max="14" width="9.7109375" style="122" customWidth="1"/>
    <col min="15" max="15" width="1.8515625" style="122" customWidth="1"/>
    <col min="16" max="16" width="15.140625" style="122" customWidth="1"/>
    <col min="17" max="16384" width="9.140625" style="122" customWidth="1"/>
  </cols>
  <sheetData>
    <row r="1" spans="1:7" ht="15.75" customHeight="1">
      <c r="A1" s="538"/>
      <c r="B1" s="538"/>
      <c r="C1" s="710"/>
      <c r="D1" s="150"/>
      <c r="E1" s="188"/>
      <c r="F1" s="151"/>
      <c r="G1" s="151"/>
    </row>
    <row r="2" spans="1:13" ht="25.5" customHeight="1">
      <c r="A2" s="692" t="s">
        <v>604</v>
      </c>
      <c r="B2" s="583"/>
      <c r="C2" s="583"/>
      <c r="D2" s="127"/>
      <c r="E2" s="127"/>
      <c r="F2" s="191"/>
      <c r="G2" s="687"/>
      <c r="H2" s="584"/>
      <c r="I2" s="584"/>
      <c r="J2" s="584"/>
      <c r="K2" s="584"/>
      <c r="L2" s="584"/>
      <c r="M2" s="584"/>
    </row>
    <row r="3" spans="1:13" ht="12" customHeight="1">
      <c r="A3" s="585"/>
      <c r="B3" s="586"/>
      <c r="C3" s="586"/>
      <c r="D3" s="153"/>
      <c r="E3" s="153"/>
      <c r="F3" s="196"/>
      <c r="G3" s="587"/>
      <c r="H3" s="584"/>
      <c r="I3" s="584"/>
      <c r="J3" s="584"/>
      <c r="K3" s="584"/>
      <c r="L3" s="584"/>
      <c r="M3" s="584"/>
    </row>
    <row r="4" spans="1:13" ht="12" customHeight="1">
      <c r="A4" s="471"/>
      <c r="B4" s="497"/>
      <c r="C4" s="497"/>
      <c r="D4" s="588"/>
      <c r="E4" s="588"/>
      <c r="F4" s="588"/>
      <c r="G4" s="683"/>
      <c r="H4" s="584"/>
      <c r="I4" s="584"/>
      <c r="J4" s="584"/>
      <c r="K4" s="584"/>
      <c r="L4" s="584"/>
      <c r="M4" s="584"/>
    </row>
    <row r="5" spans="1:13" ht="12" customHeight="1">
      <c r="A5" s="557" t="s">
        <v>4</v>
      </c>
      <c r="B5" s="589"/>
      <c r="C5" s="589"/>
      <c r="D5" s="590" t="s">
        <v>515</v>
      </c>
      <c r="E5" s="590" t="s">
        <v>516</v>
      </c>
      <c r="F5" s="590" t="s">
        <v>517</v>
      </c>
      <c r="G5" s="591" t="s">
        <v>134</v>
      </c>
      <c r="H5" s="584"/>
      <c r="I5" s="584"/>
      <c r="J5" s="584"/>
      <c r="K5" s="584"/>
      <c r="L5" s="584"/>
      <c r="M5" s="584"/>
    </row>
    <row r="6" spans="1:13" ht="12" customHeight="1">
      <c r="A6" s="684"/>
      <c r="B6" s="685"/>
      <c r="C6" s="685"/>
      <c r="D6" s="588"/>
      <c r="E6" s="588"/>
      <c r="F6" s="588"/>
      <c r="G6" s="549"/>
      <c r="H6" s="584"/>
      <c r="I6" s="584"/>
      <c r="J6" s="584"/>
      <c r="K6" s="584"/>
      <c r="L6" s="584"/>
      <c r="M6" s="584"/>
    </row>
    <row r="7" spans="1:13" ht="12" customHeight="1">
      <c r="A7" s="625" t="s">
        <v>796</v>
      </c>
      <c r="B7" s="685"/>
      <c r="C7" s="685"/>
      <c r="D7" s="588"/>
      <c r="E7" s="588"/>
      <c r="F7" s="588"/>
      <c r="G7" s="686"/>
      <c r="H7" s="584"/>
      <c r="I7" s="584"/>
      <c r="J7" s="584"/>
      <c r="K7" s="584"/>
      <c r="L7" s="584"/>
      <c r="M7" s="584"/>
    </row>
    <row r="8" spans="1:13" ht="12" customHeight="1">
      <c r="A8" s="684"/>
      <c r="B8" s="685"/>
      <c r="C8" s="685"/>
      <c r="D8" s="588"/>
      <c r="E8" s="588"/>
      <c r="F8" s="588"/>
      <c r="G8" s="686"/>
      <c r="H8" s="584"/>
      <c r="I8" s="584"/>
      <c r="J8" s="584"/>
      <c r="K8" s="584"/>
      <c r="L8" s="584"/>
      <c r="M8" s="584"/>
    </row>
    <row r="9" spans="1:13" ht="12" customHeight="1">
      <c r="A9" s="593" t="s">
        <v>518</v>
      </c>
      <c r="B9" s="203"/>
      <c r="C9" s="203"/>
      <c r="D9" s="112"/>
      <c r="E9" s="112"/>
      <c r="F9" s="289"/>
      <c r="G9" s="289"/>
      <c r="H9" s="584"/>
      <c r="I9" s="584"/>
      <c r="J9" s="584"/>
      <c r="K9" s="584"/>
      <c r="L9" s="584"/>
      <c r="M9" s="584"/>
    </row>
    <row r="10" spans="1:13" ht="12" customHeight="1">
      <c r="A10" s="593" t="s">
        <v>519</v>
      </c>
      <c r="B10" s="203"/>
      <c r="C10" s="203"/>
      <c r="D10" s="172"/>
      <c r="E10" s="172"/>
      <c r="F10" s="172"/>
      <c r="G10" s="200"/>
      <c r="H10" s="584"/>
      <c r="I10" s="584"/>
      <c r="J10" s="584"/>
      <c r="K10" s="584"/>
      <c r="L10" s="584"/>
      <c r="M10" s="584"/>
    </row>
    <row r="11" spans="1:13" ht="12" customHeight="1">
      <c r="A11" s="564" t="s">
        <v>160</v>
      </c>
      <c r="B11" s="198"/>
      <c r="C11" s="198"/>
      <c r="D11" s="95">
        <v>161.2145889222</v>
      </c>
      <c r="E11" s="95">
        <v>156.1586818007</v>
      </c>
      <c r="F11" s="282">
        <v>514.8862573138999</v>
      </c>
      <c r="G11" s="282">
        <v>832.2595280367999</v>
      </c>
      <c r="H11" s="584"/>
      <c r="I11" s="584"/>
      <c r="J11" s="584"/>
      <c r="K11" s="584"/>
      <c r="L11" s="584"/>
      <c r="M11" s="584"/>
    </row>
    <row r="12" spans="1:20" s="206" customFormat="1" ht="12" customHeight="1">
      <c r="A12" s="564" t="s">
        <v>224</v>
      </c>
      <c r="B12" s="198"/>
      <c r="C12" s="198"/>
      <c r="D12" s="95">
        <v>26418.123493273702</v>
      </c>
      <c r="E12" s="95">
        <v>53285.1155186007</v>
      </c>
      <c r="F12" s="533">
        <v>1617.8971734022</v>
      </c>
      <c r="G12" s="282">
        <v>81321.13618527661</v>
      </c>
      <c r="H12" s="584"/>
      <c r="I12" s="584"/>
      <c r="J12" s="584"/>
      <c r="K12" s="584"/>
      <c r="L12" s="584"/>
      <c r="M12" s="584"/>
      <c r="N12" s="122"/>
      <c r="O12" s="122"/>
      <c r="P12" s="122"/>
      <c r="Q12" s="122"/>
      <c r="R12" s="122"/>
      <c r="S12" s="122"/>
      <c r="T12" s="122"/>
    </row>
    <row r="13" spans="1:13" ht="12" customHeight="1">
      <c r="A13" s="564" t="s">
        <v>520</v>
      </c>
      <c r="B13" s="198"/>
      <c r="C13" s="198"/>
      <c r="D13" s="95">
        <v>0</v>
      </c>
      <c r="E13" s="95">
        <v>7067.088117677</v>
      </c>
      <c r="F13" s="533">
        <v>0</v>
      </c>
      <c r="G13" s="282">
        <v>7067.088117677</v>
      </c>
      <c r="H13" s="584"/>
      <c r="I13" s="584"/>
      <c r="J13" s="584"/>
      <c r="K13" s="584"/>
      <c r="L13" s="584"/>
      <c r="M13" s="584"/>
    </row>
    <row r="14" spans="1:13" ht="12" customHeight="1">
      <c r="A14" s="564" t="s">
        <v>521</v>
      </c>
      <c r="B14" s="198"/>
      <c r="C14" s="198"/>
      <c r="D14" s="95">
        <v>0</v>
      </c>
      <c r="E14" s="95">
        <v>392.67504969180004</v>
      </c>
      <c r="F14" s="532">
        <v>719.8126121092</v>
      </c>
      <c r="G14" s="200">
        <v>1112.487661801</v>
      </c>
      <c r="H14" s="584"/>
      <c r="I14" s="584"/>
      <c r="J14" s="584"/>
      <c r="K14" s="584"/>
      <c r="L14" s="584"/>
      <c r="M14" s="584"/>
    </row>
    <row r="15" spans="1:13" ht="12" customHeight="1">
      <c r="A15" s="569" t="s">
        <v>605</v>
      </c>
      <c r="B15" s="594"/>
      <c r="C15" s="594"/>
      <c r="D15" s="536">
        <v>26579.3380821959</v>
      </c>
      <c r="E15" s="536">
        <v>60901.03736777021</v>
      </c>
      <c r="F15" s="536">
        <v>2852.5960428253</v>
      </c>
      <c r="G15" s="570">
        <v>90332.97149279142</v>
      </c>
      <c r="H15" s="584"/>
      <c r="I15" s="584"/>
      <c r="J15" s="584"/>
      <c r="K15" s="584"/>
      <c r="L15" s="584"/>
      <c r="M15" s="584"/>
    </row>
    <row r="16" spans="1:13" ht="12" customHeight="1">
      <c r="A16" s="564"/>
      <c r="B16" s="198"/>
      <c r="C16" s="198"/>
      <c r="D16" s="172"/>
      <c r="E16" s="172"/>
      <c r="F16" s="172"/>
      <c r="G16" s="200"/>
      <c r="H16" s="584"/>
      <c r="I16" s="584"/>
      <c r="J16" s="584"/>
      <c r="K16" s="584"/>
      <c r="L16" s="584"/>
      <c r="M16" s="584"/>
    </row>
    <row r="17" spans="1:13" ht="12" customHeight="1">
      <c r="A17" s="593" t="s">
        <v>522</v>
      </c>
      <c r="B17" s="203"/>
      <c r="C17" s="203"/>
      <c r="D17" s="172"/>
      <c r="E17" s="172"/>
      <c r="F17" s="172"/>
      <c r="G17" s="200"/>
      <c r="H17" s="584"/>
      <c r="I17" s="584"/>
      <c r="J17" s="584"/>
      <c r="K17" s="584"/>
      <c r="L17" s="584"/>
      <c r="M17" s="584"/>
    </row>
    <row r="18" spans="1:20" s="206" customFormat="1" ht="12" customHeight="1">
      <c r="A18" s="564" t="s">
        <v>160</v>
      </c>
      <c r="B18" s="198"/>
      <c r="C18" s="198"/>
      <c r="D18" s="95">
        <v>306.3885639663</v>
      </c>
      <c r="E18" s="95">
        <v>101.226237614</v>
      </c>
      <c r="F18" s="532">
        <v>223.519</v>
      </c>
      <c r="G18" s="200">
        <v>631.1338015803001</v>
      </c>
      <c r="H18" s="584"/>
      <c r="I18" s="584"/>
      <c r="J18" s="584"/>
      <c r="K18" s="584"/>
      <c r="L18" s="584"/>
      <c r="M18" s="584"/>
      <c r="N18" s="122"/>
      <c r="O18" s="122"/>
      <c r="P18" s="122"/>
      <c r="Q18" s="122"/>
      <c r="R18" s="122"/>
      <c r="S18" s="122"/>
      <c r="T18" s="122"/>
    </row>
    <row r="19" spans="1:13" ht="12" customHeight="1">
      <c r="A19" s="564" t="s">
        <v>224</v>
      </c>
      <c r="B19" s="198"/>
      <c r="C19" s="198"/>
      <c r="D19" s="95">
        <v>1794.7460292201001</v>
      </c>
      <c r="E19" s="95">
        <v>1968.5895103384998</v>
      </c>
      <c r="F19" s="532">
        <v>43.009012011699994</v>
      </c>
      <c r="G19" s="200">
        <v>3806.3445515703</v>
      </c>
      <c r="H19" s="584"/>
      <c r="I19" s="584"/>
      <c r="J19" s="584"/>
      <c r="K19" s="584"/>
      <c r="L19" s="584"/>
      <c r="M19" s="584"/>
    </row>
    <row r="20" spans="1:13" ht="12" customHeight="1">
      <c r="A20" s="564" t="s">
        <v>520</v>
      </c>
      <c r="B20" s="198"/>
      <c r="C20" s="198"/>
      <c r="D20" s="95">
        <v>0</v>
      </c>
      <c r="E20" s="95">
        <v>412.013542565</v>
      </c>
      <c r="F20" s="532">
        <v>0</v>
      </c>
      <c r="G20" s="200">
        <v>412.013542565</v>
      </c>
      <c r="H20" s="584"/>
      <c r="I20" s="584"/>
      <c r="J20" s="584"/>
      <c r="K20" s="584"/>
      <c r="L20" s="584"/>
      <c r="M20" s="584"/>
    </row>
    <row r="21" spans="1:13" ht="12" customHeight="1">
      <c r="A21" s="564" t="s">
        <v>521</v>
      </c>
      <c r="B21" s="198"/>
      <c r="C21" s="198"/>
      <c r="D21" s="95">
        <v>1.4736495688</v>
      </c>
      <c r="E21" s="95">
        <v>753.7804961214</v>
      </c>
      <c r="F21" s="532">
        <v>1264.6978065150001</v>
      </c>
      <c r="G21" s="200">
        <v>2019.9519522052</v>
      </c>
      <c r="H21" s="584"/>
      <c r="I21" s="584"/>
      <c r="J21" s="584"/>
      <c r="K21" s="584"/>
      <c r="L21" s="584"/>
      <c r="M21" s="584"/>
    </row>
    <row r="22" spans="1:13" ht="13.5" customHeight="1">
      <c r="A22" s="596" t="s">
        <v>523</v>
      </c>
      <c r="B22" s="597"/>
      <c r="C22" s="597"/>
      <c r="D22" s="95">
        <v>115334.18248980101</v>
      </c>
      <c r="E22" s="95">
        <v>74682.58344283029</v>
      </c>
      <c r="F22" s="532">
        <v>1661.5318310406</v>
      </c>
      <c r="G22" s="200">
        <v>191678.2977636719</v>
      </c>
      <c r="H22" s="584"/>
      <c r="I22" s="584"/>
      <c r="J22" s="584"/>
      <c r="K22" s="584"/>
      <c r="L22" s="584"/>
      <c r="M22" s="584"/>
    </row>
    <row r="23" spans="1:13" ht="12" customHeight="1">
      <c r="A23" s="564" t="s">
        <v>46</v>
      </c>
      <c r="B23" s="198"/>
      <c r="C23" s="198"/>
      <c r="D23" s="95">
        <v>78.53008723800001</v>
      </c>
      <c r="E23" s="95">
        <v>6195.5638797733</v>
      </c>
      <c r="F23" s="532">
        <v>36.340812756400005</v>
      </c>
      <c r="G23" s="200">
        <v>6310.4347797677</v>
      </c>
      <c r="H23" s="584"/>
      <c r="I23" s="584"/>
      <c r="J23" s="584"/>
      <c r="K23" s="584"/>
      <c r="L23" s="584"/>
      <c r="M23" s="584"/>
    </row>
    <row r="24" spans="1:13" ht="11.25">
      <c r="A24" s="569" t="s">
        <v>606</v>
      </c>
      <c r="B24" s="594"/>
      <c r="C24" s="594"/>
      <c r="D24" s="536">
        <v>117515.32081979421</v>
      </c>
      <c r="E24" s="536">
        <v>84113.7571092425</v>
      </c>
      <c r="F24" s="536">
        <v>3229.0984623237005</v>
      </c>
      <c r="G24" s="570">
        <v>204858.1763913604</v>
      </c>
      <c r="H24" s="584"/>
      <c r="I24" s="584"/>
      <c r="J24" s="584"/>
      <c r="K24" s="584"/>
      <c r="L24" s="584"/>
      <c r="M24" s="584"/>
    </row>
    <row r="25" spans="1:13" ht="11.25">
      <c r="A25" s="598" t="s">
        <v>524</v>
      </c>
      <c r="B25" s="599"/>
      <c r="C25" s="599"/>
      <c r="D25" s="536">
        <v>144094.65890199013</v>
      </c>
      <c r="E25" s="536">
        <v>145014.7944770127</v>
      </c>
      <c r="F25" s="600">
        <v>6081.694505149001</v>
      </c>
      <c r="G25" s="570">
        <v>295191.14788415184</v>
      </c>
      <c r="H25" s="584"/>
      <c r="I25" s="584"/>
      <c r="J25" s="584"/>
      <c r="K25" s="584"/>
      <c r="L25" s="584"/>
      <c r="M25" s="584"/>
    </row>
    <row r="26" spans="1:13" ht="13.5" customHeight="1">
      <c r="A26" s="593"/>
      <c r="B26" s="203"/>
      <c r="C26" s="203"/>
      <c r="D26" s="83"/>
      <c r="E26" s="83"/>
      <c r="F26" s="83"/>
      <c r="G26" s="204"/>
      <c r="H26" s="584"/>
      <c r="I26" s="584"/>
      <c r="J26" s="584"/>
      <c r="K26" s="584"/>
      <c r="L26" s="584"/>
      <c r="M26" s="584"/>
    </row>
    <row r="27" spans="1:13" ht="12" customHeight="1">
      <c r="A27" s="593" t="s">
        <v>525</v>
      </c>
      <c r="B27" s="203"/>
      <c r="C27" s="203"/>
      <c r="D27" s="172"/>
      <c r="E27" s="172"/>
      <c r="F27" s="172"/>
      <c r="G27" s="200"/>
      <c r="H27" s="584"/>
      <c r="I27" s="584"/>
      <c r="J27" s="584"/>
      <c r="K27" s="584"/>
      <c r="L27" s="584"/>
      <c r="M27" s="584"/>
    </row>
    <row r="28" spans="1:13" ht="13.5" customHeight="1">
      <c r="A28" s="596" t="s">
        <v>583</v>
      </c>
      <c r="B28" s="198"/>
      <c r="C28" s="198"/>
      <c r="D28" s="172">
        <v>0</v>
      </c>
      <c r="E28" s="172">
        <v>37492.6107423968</v>
      </c>
      <c r="F28" s="532">
        <v>185.57727237699999</v>
      </c>
      <c r="G28" s="200">
        <v>37678.1880147738</v>
      </c>
      <c r="H28" s="584"/>
      <c r="I28" s="584"/>
      <c r="J28" s="584"/>
      <c r="K28" s="584"/>
      <c r="L28" s="584"/>
      <c r="M28" s="584"/>
    </row>
    <row r="29" spans="1:13" ht="13.5" customHeight="1">
      <c r="A29" s="596" t="s">
        <v>584</v>
      </c>
      <c r="B29" s="597"/>
      <c r="C29" s="597"/>
      <c r="D29" s="172">
        <v>0</v>
      </c>
      <c r="E29" s="172">
        <v>549.6890990192</v>
      </c>
      <c r="F29" s="532">
        <v>0</v>
      </c>
      <c r="G29" s="200">
        <v>549.6890990192</v>
      </c>
      <c r="H29" s="584"/>
      <c r="I29" s="584"/>
      <c r="J29" s="584"/>
      <c r="K29" s="584"/>
      <c r="L29" s="584"/>
      <c r="M29" s="584"/>
    </row>
    <row r="30" spans="1:13" ht="12" customHeight="1">
      <c r="A30" s="564" t="s">
        <v>46</v>
      </c>
      <c r="B30" s="198"/>
      <c r="C30" s="198"/>
      <c r="D30" s="172">
        <v>29.5104223809</v>
      </c>
      <c r="E30" s="172">
        <v>5644.385107595</v>
      </c>
      <c r="F30" s="532">
        <v>1893.1268058006003</v>
      </c>
      <c r="G30" s="200">
        <v>7567.022335776501</v>
      </c>
      <c r="H30" s="584"/>
      <c r="I30" s="584"/>
      <c r="J30" s="584"/>
      <c r="K30" s="584"/>
      <c r="L30" s="584"/>
      <c r="M30" s="584"/>
    </row>
    <row r="31" spans="1:13" ht="12" customHeight="1">
      <c r="A31" s="598" t="s">
        <v>526</v>
      </c>
      <c r="B31" s="599"/>
      <c r="C31" s="599"/>
      <c r="D31" s="536">
        <v>29.5104223809</v>
      </c>
      <c r="E31" s="536">
        <v>43686.684949010996</v>
      </c>
      <c r="F31" s="600">
        <v>2078.7040781776</v>
      </c>
      <c r="G31" s="570">
        <v>45794.8994495695</v>
      </c>
      <c r="H31" s="584"/>
      <c r="I31" s="584"/>
      <c r="J31" s="584"/>
      <c r="K31" s="584"/>
      <c r="L31" s="584"/>
      <c r="M31" s="584"/>
    </row>
    <row r="32" spans="1:16" ht="12" customHeight="1">
      <c r="A32" s="91"/>
      <c r="G32" s="689"/>
      <c r="H32" s="42"/>
      <c r="I32" s="42"/>
      <c r="J32" s="42"/>
      <c r="K32" s="42"/>
      <c r="L32" s="42"/>
      <c r="M32" s="42"/>
      <c r="N32" s="42"/>
      <c r="O32" s="42"/>
      <c r="P32" s="42"/>
    </row>
    <row r="33" spans="1:16" ht="12" customHeight="1">
      <c r="A33" s="91"/>
      <c r="G33" s="689"/>
      <c r="H33" s="42"/>
      <c r="I33" s="42"/>
      <c r="J33" s="42"/>
      <c r="K33" s="42"/>
      <c r="L33" s="42"/>
      <c r="M33" s="42"/>
      <c r="N33" s="42"/>
      <c r="O33" s="42"/>
      <c r="P33" s="42"/>
    </row>
    <row r="34" spans="1:16" ht="12" customHeight="1">
      <c r="A34" s="625" t="s">
        <v>737</v>
      </c>
      <c r="B34" s="112"/>
      <c r="C34" s="112"/>
      <c r="D34" s="112"/>
      <c r="E34" s="112"/>
      <c r="F34" s="112"/>
      <c r="G34" s="689"/>
      <c r="H34" s="42"/>
      <c r="I34" s="42"/>
      <c r="J34" s="42"/>
      <c r="K34" s="42"/>
      <c r="L34" s="42"/>
      <c r="M34" s="42"/>
      <c r="N34" s="42"/>
      <c r="O34" s="42"/>
      <c r="P34" s="42"/>
    </row>
    <row r="35" spans="1:16" ht="12.75">
      <c r="A35" s="91"/>
      <c r="G35" s="689"/>
      <c r="H35" s="42"/>
      <c r="I35" s="42"/>
      <c r="J35" s="42"/>
      <c r="K35" s="42"/>
      <c r="L35" s="42"/>
      <c r="M35" s="42"/>
      <c r="N35" s="42"/>
      <c r="O35" s="42"/>
      <c r="P35" s="42"/>
    </row>
    <row r="36" spans="1:16" ht="12.75">
      <c r="A36" s="593" t="s">
        <v>518</v>
      </c>
      <c r="B36" s="203"/>
      <c r="C36" s="203"/>
      <c r="D36" s="112"/>
      <c r="E36" s="112"/>
      <c r="F36" s="289"/>
      <c r="G36" s="289"/>
      <c r="H36" s="42"/>
      <c r="I36" s="42"/>
      <c r="J36" s="42"/>
      <c r="K36" s="42"/>
      <c r="L36" s="42"/>
      <c r="M36" s="42"/>
      <c r="N36" s="42"/>
      <c r="O36" s="42"/>
      <c r="P36" s="42"/>
    </row>
    <row r="37" spans="1:16" ht="12.75">
      <c r="A37" s="593" t="s">
        <v>519</v>
      </c>
      <c r="B37" s="203"/>
      <c r="C37" s="203"/>
      <c r="D37" s="172"/>
      <c r="E37" s="172"/>
      <c r="F37" s="172"/>
      <c r="G37" s="200"/>
      <c r="H37" s="42"/>
      <c r="I37" s="42"/>
      <c r="J37" s="42"/>
      <c r="K37" s="42"/>
      <c r="L37" s="42"/>
      <c r="M37" s="42"/>
      <c r="N37" s="42"/>
      <c r="O37" s="42"/>
      <c r="P37" s="42"/>
    </row>
    <row r="38" spans="1:7" ht="11.25">
      <c r="A38" s="564" t="s">
        <v>160</v>
      </c>
      <c r="B38" s="198"/>
      <c r="C38" s="198"/>
      <c r="D38" s="95">
        <v>118.6009767901</v>
      </c>
      <c r="E38" s="95">
        <v>312.1208002382</v>
      </c>
      <c r="F38" s="282">
        <v>393.3676215088</v>
      </c>
      <c r="G38" s="282">
        <v>824.0893985371</v>
      </c>
    </row>
    <row r="39" spans="1:7" ht="11.25">
      <c r="A39" s="564" t="s">
        <v>224</v>
      </c>
      <c r="B39" s="198"/>
      <c r="C39" s="198"/>
      <c r="D39" s="95">
        <v>29385.848538665898</v>
      </c>
      <c r="E39" s="95">
        <v>69702.32048211861</v>
      </c>
      <c r="F39" s="533">
        <v>1965.5458278679998</v>
      </c>
      <c r="G39" s="282">
        <v>101053.71484865251</v>
      </c>
    </row>
    <row r="40" spans="1:7" ht="11.25">
      <c r="A40" s="564" t="s">
        <v>520</v>
      </c>
      <c r="B40" s="198"/>
      <c r="C40" s="198"/>
      <c r="D40" s="95">
        <v>0</v>
      </c>
      <c r="E40" s="95">
        <v>6775.903337970601</v>
      </c>
      <c r="F40" s="533">
        <v>0</v>
      </c>
      <c r="G40" s="282">
        <v>6775.903337970601</v>
      </c>
    </row>
    <row r="41" spans="1:7" ht="11.25">
      <c r="A41" s="564" t="s">
        <v>521</v>
      </c>
      <c r="B41" s="198"/>
      <c r="C41" s="198"/>
      <c r="D41" s="95">
        <v>0</v>
      </c>
      <c r="E41" s="95">
        <v>452.6081915971</v>
      </c>
      <c r="F41" s="532">
        <v>753.5718815217</v>
      </c>
      <c r="G41" s="200">
        <v>1206.1800731188</v>
      </c>
    </row>
    <row r="42" spans="1:7" ht="11.25">
      <c r="A42" s="569" t="s">
        <v>605</v>
      </c>
      <c r="B42" s="594"/>
      <c r="C42" s="594"/>
      <c r="D42" s="536">
        <v>29504.449515456</v>
      </c>
      <c r="E42" s="536">
        <v>77242.95281192452</v>
      </c>
      <c r="F42" s="536">
        <v>3112.4853308985003</v>
      </c>
      <c r="G42" s="570">
        <v>109859.887658279</v>
      </c>
    </row>
    <row r="43" spans="1:12" ht="11.25">
      <c r="A43" s="564"/>
      <c r="B43" s="198"/>
      <c r="C43" s="198"/>
      <c r="D43" s="172"/>
      <c r="E43" s="172"/>
      <c r="F43" s="172"/>
      <c r="G43" s="200"/>
      <c r="H43" s="497"/>
      <c r="I43" s="497"/>
      <c r="J43" s="497"/>
      <c r="K43" s="497"/>
      <c r="L43" s="497"/>
    </row>
    <row r="44" spans="1:13" ht="12" customHeight="1">
      <c r="A44" s="593" t="s">
        <v>522</v>
      </c>
      <c r="B44" s="203"/>
      <c r="C44" s="203"/>
      <c r="D44" s="172"/>
      <c r="E44" s="172"/>
      <c r="F44" s="172"/>
      <c r="G44" s="200"/>
      <c r="H44" s="675"/>
      <c r="I44" s="675"/>
      <c r="J44" s="675"/>
      <c r="K44" s="675"/>
      <c r="L44" s="675"/>
      <c r="M44" s="584"/>
    </row>
    <row r="45" spans="1:13" ht="12" customHeight="1">
      <c r="A45" s="564" t="s">
        <v>160</v>
      </c>
      <c r="B45" s="198"/>
      <c r="C45" s="198"/>
      <c r="D45" s="95">
        <v>287.99317139900006</v>
      </c>
      <c r="E45" s="95">
        <v>152.02680722899998</v>
      </c>
      <c r="F45" s="532">
        <v>50.331</v>
      </c>
      <c r="G45" s="200">
        <v>490.35097862800006</v>
      </c>
      <c r="H45" s="675"/>
      <c r="I45" s="675"/>
      <c r="J45" s="675"/>
      <c r="K45" s="675"/>
      <c r="L45" s="675"/>
      <c r="M45" s="584"/>
    </row>
    <row r="46" spans="1:13" ht="12" customHeight="1">
      <c r="A46" s="564" t="s">
        <v>224</v>
      </c>
      <c r="B46" s="198"/>
      <c r="C46" s="198"/>
      <c r="D46" s="95">
        <v>27.1811786168</v>
      </c>
      <c r="E46" s="95">
        <v>2082.1060678295</v>
      </c>
      <c r="F46" s="532">
        <v>5.6883010995</v>
      </c>
      <c r="G46" s="200">
        <v>2114.9755475458</v>
      </c>
      <c r="H46" s="675"/>
      <c r="I46" s="675"/>
      <c r="J46" s="675"/>
      <c r="K46" s="675"/>
      <c r="L46" s="675"/>
      <c r="M46" s="584"/>
    </row>
    <row r="47" spans="1:13" ht="12" customHeight="1">
      <c r="A47" s="564" t="s">
        <v>520</v>
      </c>
      <c r="B47" s="198"/>
      <c r="C47" s="198"/>
      <c r="D47" s="95">
        <v>0</v>
      </c>
      <c r="E47" s="95">
        <v>317.4607887643</v>
      </c>
      <c r="F47" s="532">
        <v>0</v>
      </c>
      <c r="G47" s="200">
        <v>317.4607887643</v>
      </c>
      <c r="H47" s="675"/>
      <c r="I47" s="675"/>
      <c r="J47" s="675"/>
      <c r="K47" s="675"/>
      <c r="L47" s="675"/>
      <c r="M47" s="584"/>
    </row>
    <row r="48" spans="1:13" ht="12" customHeight="1">
      <c r="A48" s="564" t="s">
        <v>521</v>
      </c>
      <c r="B48" s="198"/>
      <c r="C48" s="198"/>
      <c r="D48" s="95">
        <v>1.4309746954</v>
      </c>
      <c r="E48" s="95">
        <v>960.7797589091999</v>
      </c>
      <c r="F48" s="532">
        <v>1256.7774076175</v>
      </c>
      <c r="G48" s="200">
        <v>2218.9881412221002</v>
      </c>
      <c r="H48" s="675"/>
      <c r="I48" s="675"/>
      <c r="J48" s="675"/>
      <c r="K48" s="675"/>
      <c r="L48" s="675"/>
      <c r="M48" s="584"/>
    </row>
    <row r="49" spans="1:13" ht="13.5" customHeight="1">
      <c r="A49" s="596" t="s">
        <v>523</v>
      </c>
      <c r="B49" s="597"/>
      <c r="C49" s="597"/>
      <c r="D49" s="95">
        <v>125997.358786668</v>
      </c>
      <c r="E49" s="95">
        <v>75201.5052427267</v>
      </c>
      <c r="F49" s="532">
        <v>1725.5842420894</v>
      </c>
      <c r="G49" s="200">
        <v>202924.44827148409</v>
      </c>
      <c r="H49" s="675"/>
      <c r="I49" s="675"/>
      <c r="J49" s="675"/>
      <c r="K49" s="675"/>
      <c r="L49" s="675"/>
      <c r="M49" s="584"/>
    </row>
    <row r="50" spans="1:13" s="206" customFormat="1" ht="12" customHeight="1">
      <c r="A50" s="564" t="s">
        <v>46</v>
      </c>
      <c r="B50" s="198"/>
      <c r="C50" s="198"/>
      <c r="D50" s="95">
        <v>41.3243711022</v>
      </c>
      <c r="E50" s="95">
        <v>8168.8651843073</v>
      </c>
      <c r="F50" s="532">
        <v>108.0850615121</v>
      </c>
      <c r="G50" s="200">
        <v>8318.2746169216</v>
      </c>
      <c r="H50" s="675"/>
      <c r="I50" s="675"/>
      <c r="J50" s="675"/>
      <c r="K50" s="675"/>
      <c r="L50" s="676"/>
      <c r="M50" s="595"/>
    </row>
    <row r="51" spans="1:13" ht="12" customHeight="1">
      <c r="A51" s="569" t="s">
        <v>606</v>
      </c>
      <c r="B51" s="594"/>
      <c r="C51" s="594"/>
      <c r="D51" s="536">
        <v>126355.28848248141</v>
      </c>
      <c r="E51" s="536">
        <v>86882.743849766</v>
      </c>
      <c r="F51" s="536">
        <v>3146.4660123185</v>
      </c>
      <c r="G51" s="570">
        <v>216384.49834456586</v>
      </c>
      <c r="H51" s="675"/>
      <c r="I51" s="675"/>
      <c r="J51" s="675"/>
      <c r="K51" s="675"/>
      <c r="L51" s="675"/>
      <c r="M51" s="584"/>
    </row>
    <row r="52" spans="1:13" ht="12" customHeight="1">
      <c r="A52" s="598" t="s">
        <v>524</v>
      </c>
      <c r="B52" s="599"/>
      <c r="C52" s="599"/>
      <c r="D52" s="536">
        <v>155859.73799793742</v>
      </c>
      <c r="E52" s="536">
        <v>164125.69666169054</v>
      </c>
      <c r="F52" s="600">
        <v>6258.951343217001</v>
      </c>
      <c r="G52" s="570">
        <v>326244.3860028449</v>
      </c>
      <c r="H52" s="675"/>
      <c r="I52" s="675"/>
      <c r="J52" s="675"/>
      <c r="K52" s="675"/>
      <c r="L52" s="675"/>
      <c r="M52" s="584"/>
    </row>
    <row r="53" spans="1:13" ht="12" customHeight="1">
      <c r="A53" s="593"/>
      <c r="B53" s="203"/>
      <c r="C53" s="203"/>
      <c r="D53" s="83"/>
      <c r="E53" s="83"/>
      <c r="F53" s="83"/>
      <c r="G53" s="204"/>
      <c r="H53" s="675"/>
      <c r="I53" s="675"/>
      <c r="J53" s="675"/>
      <c r="K53" s="675"/>
      <c r="L53" s="675"/>
      <c r="M53" s="584"/>
    </row>
    <row r="54" spans="1:13" ht="12" customHeight="1">
      <c r="A54" s="593" t="s">
        <v>525</v>
      </c>
      <c r="B54" s="203"/>
      <c r="C54" s="203"/>
      <c r="D54" s="172"/>
      <c r="E54" s="172"/>
      <c r="F54" s="172"/>
      <c r="G54" s="200"/>
      <c r="H54" s="675"/>
      <c r="I54" s="675"/>
      <c r="J54" s="675"/>
      <c r="K54" s="675"/>
      <c r="L54" s="675"/>
      <c r="M54" s="584"/>
    </row>
    <row r="55" spans="1:13" s="206" customFormat="1" ht="13.5" customHeight="1">
      <c r="A55" s="596" t="s">
        <v>583</v>
      </c>
      <c r="B55" s="198"/>
      <c r="C55" s="198"/>
      <c r="D55" s="172">
        <v>0</v>
      </c>
      <c r="E55" s="172">
        <v>42626.8307968625</v>
      </c>
      <c r="F55" s="532">
        <v>175.7743462235</v>
      </c>
      <c r="G55" s="200">
        <v>42802.605143086</v>
      </c>
      <c r="H55" s="675"/>
      <c r="I55" s="675"/>
      <c r="J55" s="675"/>
      <c r="K55" s="675"/>
      <c r="L55" s="676"/>
      <c r="M55" s="595"/>
    </row>
    <row r="56" spans="1:13" ht="13.5" customHeight="1">
      <c r="A56" s="596" t="s">
        <v>584</v>
      </c>
      <c r="B56" s="597"/>
      <c r="C56" s="597"/>
      <c r="D56" s="172">
        <v>0</v>
      </c>
      <c r="E56" s="172">
        <v>609.9944092782</v>
      </c>
      <c r="F56" s="532">
        <v>0</v>
      </c>
      <c r="G56" s="200">
        <v>609.9944092782</v>
      </c>
      <c r="H56" s="675"/>
      <c r="I56" s="675"/>
      <c r="J56" s="675"/>
      <c r="K56" s="675"/>
      <c r="L56" s="675"/>
      <c r="M56" s="584"/>
    </row>
    <row r="57" spans="1:13" ht="12" customHeight="1">
      <c r="A57" s="564" t="s">
        <v>46</v>
      </c>
      <c r="B57" s="198"/>
      <c r="C57" s="198"/>
      <c r="D57" s="172">
        <v>63.8093664489</v>
      </c>
      <c r="E57" s="172">
        <v>6347.1065386316</v>
      </c>
      <c r="F57" s="532">
        <v>2466.8458926524</v>
      </c>
      <c r="G57" s="200">
        <v>8877.7617977329</v>
      </c>
      <c r="H57" s="675"/>
      <c r="I57" s="675"/>
      <c r="J57" s="675"/>
      <c r="K57" s="675"/>
      <c r="L57" s="675"/>
      <c r="M57" s="584"/>
    </row>
    <row r="58" spans="1:13" ht="12" customHeight="1">
      <c r="A58" s="598" t="s">
        <v>526</v>
      </c>
      <c r="B58" s="599"/>
      <c r="C58" s="599"/>
      <c r="D58" s="536">
        <v>63.8093664489</v>
      </c>
      <c r="E58" s="536">
        <v>49583.9317447723</v>
      </c>
      <c r="F58" s="600">
        <v>2642.6202388758998</v>
      </c>
      <c r="G58" s="570">
        <v>52290.361350097104</v>
      </c>
      <c r="H58" s="675"/>
      <c r="I58" s="675"/>
      <c r="J58" s="675"/>
      <c r="K58" s="675"/>
      <c r="L58" s="675"/>
      <c r="M58" s="584"/>
    </row>
    <row r="59" spans="1:13" ht="12" customHeight="1">
      <c r="A59" s="190" t="s">
        <v>628</v>
      </c>
      <c r="D59" s="190"/>
      <c r="E59" s="190"/>
      <c r="F59" s="190"/>
      <c r="G59" s="190"/>
      <c r="H59" s="675"/>
      <c r="I59" s="675"/>
      <c r="J59" s="675"/>
      <c r="K59" s="675"/>
      <c r="L59" s="675"/>
      <c r="M59" s="584"/>
    </row>
    <row r="60" spans="1:13" ht="12" customHeight="1">
      <c r="A60" s="190" t="s">
        <v>607</v>
      </c>
      <c r="B60" s="190"/>
      <c r="C60" s="190"/>
      <c r="D60" s="190"/>
      <c r="E60" s="190"/>
      <c r="F60" s="190"/>
      <c r="G60" s="190"/>
      <c r="H60" s="675"/>
      <c r="I60" s="675"/>
      <c r="J60" s="675"/>
      <c r="K60" s="675"/>
      <c r="L60" s="675"/>
      <c r="M60" s="584"/>
    </row>
    <row r="61" spans="1:13" ht="11.25">
      <c r="A61" s="190" t="s">
        <v>639</v>
      </c>
      <c r="D61" s="190"/>
      <c r="E61" s="190"/>
      <c r="F61" s="190"/>
      <c r="G61" s="190"/>
      <c r="H61" s="675"/>
      <c r="I61" s="675"/>
      <c r="J61" s="675"/>
      <c r="K61" s="675"/>
      <c r="L61" s="675"/>
      <c r="M61" s="584"/>
    </row>
    <row r="62" spans="1:13" ht="11.25">
      <c r="A62" s="190" t="s">
        <v>638</v>
      </c>
      <c r="H62" s="675"/>
      <c r="I62" s="675"/>
      <c r="J62" s="675"/>
      <c r="K62" s="675"/>
      <c r="L62" s="675"/>
      <c r="M62" s="584"/>
    </row>
    <row r="63" spans="1:13" ht="13.5" customHeight="1">
      <c r="A63" s="190" t="s">
        <v>609</v>
      </c>
      <c r="H63" s="675"/>
      <c r="I63" s="675"/>
      <c r="J63" s="675"/>
      <c r="K63" s="675"/>
      <c r="L63" s="675"/>
      <c r="M63" s="584"/>
    </row>
    <row r="64" spans="1:13" ht="12" customHeight="1">
      <c r="A64" s="190" t="s">
        <v>608</v>
      </c>
      <c r="H64" s="675"/>
      <c r="I64" s="675"/>
      <c r="J64" s="675"/>
      <c r="K64" s="675"/>
      <c r="L64" s="675"/>
      <c r="M64" s="584"/>
    </row>
    <row r="65" spans="8:13" ht="12" customHeight="1">
      <c r="H65" s="675"/>
      <c r="I65" s="675"/>
      <c r="J65" s="675"/>
      <c r="K65" s="675"/>
      <c r="L65" s="675"/>
      <c r="M65" s="584"/>
    </row>
    <row r="66" spans="8:13" ht="12" customHeight="1">
      <c r="H66" s="675"/>
      <c r="I66" s="675"/>
      <c r="J66" s="675"/>
      <c r="K66" s="675"/>
      <c r="L66" s="675"/>
      <c r="M66" s="584"/>
    </row>
    <row r="67" spans="1:12" s="190" customFormat="1" ht="12" customHeight="1">
      <c r="A67" s="122"/>
      <c r="B67" s="122"/>
      <c r="C67" s="122"/>
      <c r="D67" s="122"/>
      <c r="E67" s="122"/>
      <c r="F67" s="122"/>
      <c r="G67" s="122"/>
      <c r="H67" s="677"/>
      <c r="I67" s="677"/>
      <c r="J67" s="677"/>
      <c r="K67" s="677"/>
      <c r="L67" s="677"/>
    </row>
    <row r="68" spans="1:16" ht="12" customHeight="1">
      <c r="A68" s="190"/>
      <c r="B68" s="190"/>
      <c r="C68" s="190"/>
      <c r="H68" s="43"/>
      <c r="I68" s="43"/>
      <c r="J68" s="43"/>
      <c r="K68" s="43"/>
      <c r="L68" s="43"/>
      <c r="M68" s="42"/>
      <c r="N68" s="42"/>
      <c r="O68" s="42"/>
      <c r="P68" s="42"/>
    </row>
    <row r="69" spans="8:16" ht="12" customHeight="1">
      <c r="H69" s="43"/>
      <c r="I69" s="43"/>
      <c r="J69" s="43"/>
      <c r="K69" s="43"/>
      <c r="L69" s="43"/>
      <c r="M69" s="42"/>
      <c r="N69" s="42"/>
      <c r="O69" s="42"/>
      <c r="P69" s="42"/>
    </row>
    <row r="70" spans="8:16" ht="12" customHeight="1">
      <c r="H70" s="45"/>
      <c r="I70" s="45"/>
      <c r="J70" s="45"/>
      <c r="K70" s="45"/>
      <c r="L70" s="45"/>
      <c r="M70" s="42"/>
      <c r="N70" s="42"/>
      <c r="O70" s="42"/>
      <c r="P70" s="42"/>
    </row>
    <row r="71" spans="8:16" ht="12" customHeight="1">
      <c r="H71" s="45"/>
      <c r="I71" s="45"/>
      <c r="J71" s="45"/>
      <c r="K71" s="45"/>
      <c r="L71" s="45"/>
      <c r="M71" s="42"/>
      <c r="N71" s="42"/>
      <c r="O71" s="42"/>
      <c r="P71" s="42"/>
    </row>
    <row r="72" spans="8:16" ht="12.75">
      <c r="H72" s="45"/>
      <c r="I72" s="45"/>
      <c r="J72" s="45"/>
      <c r="K72" s="45"/>
      <c r="L72" s="45"/>
      <c r="M72" s="42"/>
      <c r="N72" s="42"/>
      <c r="O72" s="42"/>
      <c r="P72" s="42"/>
    </row>
    <row r="73" spans="8:16" ht="12.75">
      <c r="H73" s="45"/>
      <c r="I73" s="45"/>
      <c r="J73" s="45"/>
      <c r="K73" s="45"/>
      <c r="L73" s="45"/>
      <c r="M73" s="42"/>
      <c r="N73" s="42"/>
      <c r="O73" s="42"/>
      <c r="P73" s="42"/>
    </row>
    <row r="74" spans="8:16" ht="12.75">
      <c r="H74" s="45"/>
      <c r="I74" s="45"/>
      <c r="J74" s="45"/>
      <c r="K74" s="45"/>
      <c r="L74" s="45"/>
      <c r="M74" s="42"/>
      <c r="N74" s="42"/>
      <c r="O74" s="42"/>
      <c r="P74" s="42"/>
    </row>
    <row r="75" spans="8:12" ht="11.25">
      <c r="H75" s="125"/>
      <c r="I75" s="125"/>
      <c r="J75" s="125"/>
      <c r="K75" s="125"/>
      <c r="L75" s="125"/>
    </row>
  </sheetData>
  <sheetProtection/>
  <conditionalFormatting sqref="C5:G58">
    <cfRule type="expression" priority="1" dxfId="47">
      <formula>IF(AND(C5&gt;-0.49,C5&lt;0.49),IF(C5=0,FALSE,TRUE),FALSE)</formula>
    </cfRule>
  </conditionalFormatting>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6.xml><?xml version="1.0" encoding="utf-8"?>
<worksheet xmlns="http://schemas.openxmlformats.org/spreadsheetml/2006/main" xmlns:r="http://schemas.openxmlformats.org/officeDocument/2006/relationships">
  <sheetPr>
    <tabColor rgb="FF00B050"/>
  </sheetPr>
  <dimension ref="A1:E14"/>
  <sheetViews>
    <sheetView showGridLines="0" zoomScale="85" zoomScaleNormal="85" zoomScalePageLayoutView="0" workbookViewId="0" topLeftCell="A1">
      <selection activeCell="A1" sqref="A1"/>
    </sheetView>
  </sheetViews>
  <sheetFormatPr defaultColWidth="9.140625" defaultRowHeight="12.75"/>
  <cols>
    <col min="1" max="1" width="52.7109375" style="122" customWidth="1"/>
    <col min="2" max="5" width="10.7109375" style="122" customWidth="1"/>
    <col min="6" max="16384" width="9.140625" style="122" customWidth="1"/>
  </cols>
  <sheetData>
    <row r="1" spans="1:5" ht="15.75" customHeight="1">
      <c r="A1" s="538"/>
      <c r="B1" s="150"/>
      <c r="C1" s="188"/>
      <c r="D1" s="150"/>
      <c r="E1" s="188"/>
    </row>
    <row r="2" spans="1:5" ht="21.75" customHeight="1">
      <c r="A2" s="693" t="s">
        <v>527</v>
      </c>
      <c r="B2" s="127"/>
      <c r="C2" s="541"/>
      <c r="D2" s="541"/>
      <c r="E2" s="694"/>
    </row>
    <row r="3" spans="1:5" ht="12" customHeight="1">
      <c r="A3" s="682" t="s">
        <v>4</v>
      </c>
      <c r="B3" s="910" t="s">
        <v>726</v>
      </c>
      <c r="C3" s="911"/>
      <c r="D3" s="912" t="s">
        <v>692</v>
      </c>
      <c r="E3" s="913"/>
    </row>
    <row r="4" spans="1:5" ht="31.5">
      <c r="A4" s="557"/>
      <c r="B4" s="604" t="s">
        <v>528</v>
      </c>
      <c r="C4" s="605" t="s">
        <v>529</v>
      </c>
      <c r="D4" s="604" t="s">
        <v>528</v>
      </c>
      <c r="E4" s="605" t="s">
        <v>529</v>
      </c>
    </row>
    <row r="5" spans="1:5" ht="12" customHeight="1">
      <c r="A5" s="592" t="s">
        <v>518</v>
      </c>
      <c r="B5" s="71"/>
      <c r="C5" s="72"/>
      <c r="D5" s="71"/>
      <c r="E5" s="72"/>
    </row>
    <row r="6" spans="1:5" ht="12" customHeight="1">
      <c r="A6" s="593" t="s">
        <v>630</v>
      </c>
      <c r="B6" s="172"/>
      <c r="C6" s="140"/>
      <c r="D6" s="172"/>
      <c r="E6" s="140"/>
    </row>
    <row r="7" spans="1:5" ht="12" customHeight="1">
      <c r="A7" s="564" t="s">
        <v>224</v>
      </c>
      <c r="B7" s="95">
        <v>0.7476235827000001</v>
      </c>
      <c r="C7" s="282">
        <v>0.16825410249999997</v>
      </c>
      <c r="D7" s="95">
        <v>4.6051166757</v>
      </c>
      <c r="E7" s="282">
        <v>69.408</v>
      </c>
    </row>
    <row r="8" spans="1:5" s="206" customFormat="1" ht="12" customHeight="1">
      <c r="A8" s="569" t="s">
        <v>589</v>
      </c>
      <c r="B8" s="536">
        <v>0.7476235827000001</v>
      </c>
      <c r="C8" s="537">
        <v>0.16825410249999997</v>
      </c>
      <c r="D8" s="536">
        <v>4.6051166757</v>
      </c>
      <c r="E8" s="537">
        <v>69.408</v>
      </c>
    </row>
    <row r="9" spans="1:5" ht="12" customHeight="1">
      <c r="A9" s="564"/>
      <c r="B9" s="172"/>
      <c r="C9" s="140"/>
      <c r="D9" s="172"/>
      <c r="E9" s="140"/>
    </row>
    <row r="10" spans="1:5" ht="12" customHeight="1">
      <c r="A10" s="593" t="s">
        <v>522</v>
      </c>
      <c r="B10" s="172"/>
      <c r="C10" s="140"/>
      <c r="D10" s="172"/>
      <c r="E10" s="140"/>
    </row>
    <row r="11" spans="1:5" ht="12" customHeight="1">
      <c r="A11" s="564" t="s">
        <v>160</v>
      </c>
      <c r="B11" s="95">
        <v>6.767040000000001E-05</v>
      </c>
      <c r="C11" s="282">
        <v>18.989113518</v>
      </c>
      <c r="D11" s="95">
        <v>0.0024175199</v>
      </c>
      <c r="E11" s="282">
        <v>0.050237011799999995</v>
      </c>
    </row>
    <row r="12" spans="1:5" ht="12" customHeight="1">
      <c r="A12" s="564" t="s">
        <v>140</v>
      </c>
      <c r="B12" s="95">
        <v>0</v>
      </c>
      <c r="C12" s="282">
        <v>13.446</v>
      </c>
      <c r="D12" s="95">
        <v>3.036</v>
      </c>
      <c r="E12" s="282">
        <v>-1.477</v>
      </c>
    </row>
    <row r="13" spans="1:5" ht="12" customHeight="1">
      <c r="A13" s="569" t="s">
        <v>589</v>
      </c>
      <c r="B13" s="536">
        <v>6.767040000000001E-05</v>
      </c>
      <c r="C13" s="537">
        <v>32.435113518</v>
      </c>
      <c r="D13" s="536">
        <v>3.0384175199000003</v>
      </c>
      <c r="E13" s="537">
        <v>-1.4267629882000001</v>
      </c>
    </row>
    <row r="14" spans="1:5" ht="12" customHeight="1">
      <c r="A14" s="598" t="s">
        <v>524</v>
      </c>
      <c r="B14" s="536">
        <v>0.7476912531000001</v>
      </c>
      <c r="C14" s="537">
        <v>32.603367620499995</v>
      </c>
      <c r="D14" s="536">
        <v>7.6435341956</v>
      </c>
      <c r="E14" s="537">
        <v>67.98123701179999</v>
      </c>
    </row>
  </sheetData>
  <sheetProtection/>
  <mergeCells count="2">
    <mergeCell ref="B3:C3"/>
    <mergeCell ref="D3:E3"/>
  </mergeCells>
  <conditionalFormatting sqref="B7:E10 B12:E14">
    <cfRule type="expression" priority="4" dxfId="47">
      <formula>IF(AND(B7&gt;-0.49,B7&lt;0.49),IF(B7=0,FALSE,TRUE),FALSE)</formula>
    </cfRule>
  </conditionalFormatting>
  <conditionalFormatting sqref="B11:E11">
    <cfRule type="expression" priority="1" dxfId="47">
      <formula>IF(AND(B11&gt;-0.49,B11&lt;0.49),IF(B11=0,FALSE,TRUE),FALSE)</formula>
    </cfRule>
  </conditionalFormatting>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7.xml><?xml version="1.0" encoding="utf-8"?>
<worksheet xmlns="http://schemas.openxmlformats.org/spreadsheetml/2006/main" xmlns:r="http://schemas.openxmlformats.org/officeDocument/2006/relationships">
  <sheetPr>
    <tabColor rgb="FF00B050"/>
  </sheetPr>
  <dimension ref="A1:N49"/>
  <sheetViews>
    <sheetView showGridLines="0" zoomScale="80" zoomScaleNormal="80" zoomScalePageLayoutView="0" workbookViewId="0" topLeftCell="A1">
      <selection activeCell="A1" sqref="A1"/>
    </sheetView>
  </sheetViews>
  <sheetFormatPr defaultColWidth="9.140625" defaultRowHeight="12.75"/>
  <cols>
    <col min="1" max="1" width="45.7109375" style="122" customWidth="1"/>
    <col min="2" max="4" width="11.7109375" style="122" customWidth="1"/>
    <col min="5" max="7" width="10.7109375" style="122" customWidth="1"/>
    <col min="8" max="8" width="11.7109375" style="122" customWidth="1"/>
    <col min="9" max="9" width="13.28125" style="122" customWidth="1"/>
    <col min="10" max="13" width="11.7109375" style="122" customWidth="1"/>
    <col min="14" max="14" width="19.7109375" style="122" customWidth="1"/>
    <col min="15" max="16384" width="9.140625" style="122" customWidth="1"/>
  </cols>
  <sheetData>
    <row r="1" spans="1:14" ht="15.75" customHeight="1">
      <c r="A1" s="538"/>
      <c r="B1" s="150"/>
      <c r="C1" s="188"/>
      <c r="D1" s="150"/>
      <c r="E1" s="188"/>
      <c r="F1" s="188"/>
      <c r="G1" s="150"/>
      <c r="H1" s="188"/>
      <c r="I1" s="188"/>
      <c r="J1" s="150"/>
      <c r="K1" s="188"/>
      <c r="L1" s="188"/>
      <c r="M1" s="151"/>
      <c r="N1" s="151"/>
    </row>
    <row r="2" spans="1:14" ht="21.75" customHeight="1">
      <c r="A2" s="582" t="s">
        <v>531</v>
      </c>
      <c r="B2" s="127"/>
      <c r="C2" s="127"/>
      <c r="D2" s="127"/>
      <c r="E2" s="127"/>
      <c r="F2" s="127"/>
      <c r="G2" s="127"/>
      <c r="H2" s="127"/>
      <c r="I2" s="127"/>
      <c r="J2" s="127"/>
      <c r="K2" s="127"/>
      <c r="L2" s="127"/>
      <c r="M2" s="191"/>
      <c r="N2" s="192"/>
    </row>
    <row r="3" spans="1:14" ht="12" customHeight="1">
      <c r="A3" s="585"/>
      <c r="B3" s="153"/>
      <c r="C3" s="153"/>
      <c r="D3" s="153"/>
      <c r="E3" s="153"/>
      <c r="F3" s="153"/>
      <c r="G3" s="153"/>
      <c r="H3" s="153"/>
      <c r="I3" s="153"/>
      <c r="J3" s="153"/>
      <c r="K3" s="153"/>
      <c r="L3" s="153"/>
      <c r="M3" s="196"/>
      <c r="N3" s="587"/>
    </row>
    <row r="4" spans="1:14" ht="63">
      <c r="A4" s="557" t="s">
        <v>4</v>
      </c>
      <c r="B4" s="606" t="s">
        <v>739</v>
      </c>
      <c r="C4" s="604" t="s">
        <v>532</v>
      </c>
      <c r="D4" s="604" t="s">
        <v>533</v>
      </c>
      <c r="E4" s="604" t="s">
        <v>534</v>
      </c>
      <c r="F4" s="604" t="s">
        <v>535</v>
      </c>
      <c r="G4" s="604" t="s">
        <v>536</v>
      </c>
      <c r="H4" s="604" t="s">
        <v>537</v>
      </c>
      <c r="I4" s="604" t="s">
        <v>601</v>
      </c>
      <c r="J4" s="604" t="s">
        <v>538</v>
      </c>
      <c r="K4" s="604" t="s">
        <v>539</v>
      </c>
      <c r="L4" s="604" t="s">
        <v>634</v>
      </c>
      <c r="M4" s="606" t="s">
        <v>762</v>
      </c>
      <c r="N4" s="605" t="s">
        <v>803</v>
      </c>
    </row>
    <row r="5" spans="1:14" ht="12" customHeight="1">
      <c r="A5" s="593" t="s">
        <v>518</v>
      </c>
      <c r="B5" s="172"/>
      <c r="C5" s="172"/>
      <c r="D5" s="172"/>
      <c r="E5" s="172"/>
      <c r="F5" s="172"/>
      <c r="G5" s="172"/>
      <c r="H5" s="172"/>
      <c r="I5" s="172"/>
      <c r="J5" s="172"/>
      <c r="K5" s="172"/>
      <c r="L5" s="172"/>
      <c r="M5" s="172"/>
      <c r="N5" s="200"/>
    </row>
    <row r="6" spans="1:14" ht="12" customHeight="1">
      <c r="A6" s="593" t="s">
        <v>530</v>
      </c>
      <c r="B6" s="112"/>
      <c r="C6" s="112"/>
      <c r="D6" s="112"/>
      <c r="E6" s="112"/>
      <c r="F6" s="112"/>
      <c r="G6" s="112"/>
      <c r="H6" s="112"/>
      <c r="I6" s="112"/>
      <c r="J6" s="112"/>
      <c r="K6" s="112"/>
      <c r="L6" s="112"/>
      <c r="M6" s="289"/>
      <c r="N6" s="289"/>
    </row>
    <row r="7" spans="1:14" ht="12" customHeight="1">
      <c r="A7" s="564" t="s">
        <v>160</v>
      </c>
      <c r="B7" s="95">
        <v>393.36790592290004</v>
      </c>
      <c r="C7" s="95">
        <v>47.4206312634</v>
      </c>
      <c r="D7" s="95">
        <v>-41.4525768438</v>
      </c>
      <c r="E7" s="95">
        <v>269.7832348572</v>
      </c>
      <c r="F7" s="95">
        <v>-88.916362983</v>
      </c>
      <c r="G7" s="95">
        <v>-34.9551033249</v>
      </c>
      <c r="H7" s="95">
        <v>-30.3713695703</v>
      </c>
      <c r="I7" s="95">
        <v>0</v>
      </c>
      <c r="J7" s="95">
        <v>0.0083557951</v>
      </c>
      <c r="K7" s="95">
        <v>-0.0054806828</v>
      </c>
      <c r="L7" s="95">
        <v>0</v>
      </c>
      <c r="M7" s="282">
        <v>514.8863340823</v>
      </c>
      <c r="N7" s="282">
        <v>0</v>
      </c>
    </row>
    <row r="8" spans="1:14" ht="12" customHeight="1">
      <c r="A8" s="564" t="s">
        <v>224</v>
      </c>
      <c r="B8" s="95">
        <v>1965.5464860478</v>
      </c>
      <c r="C8" s="95">
        <v>36.4109317166</v>
      </c>
      <c r="D8" s="95">
        <v>-7.9976132708</v>
      </c>
      <c r="E8" s="95">
        <v>537.2776235484</v>
      </c>
      <c r="F8" s="95">
        <v>-150.5507439376</v>
      </c>
      <c r="G8" s="95">
        <v>-577.7195417881001</v>
      </c>
      <c r="H8" s="95">
        <v>-172.3287646915</v>
      </c>
      <c r="I8" s="95">
        <v>0</v>
      </c>
      <c r="J8" s="95">
        <v>146.0407547193</v>
      </c>
      <c r="K8" s="95">
        <v>-158.7815094365</v>
      </c>
      <c r="L8" s="95">
        <v>0</v>
      </c>
      <c r="M8" s="533">
        <v>1617.8975555943</v>
      </c>
      <c r="N8" s="282">
        <v>0</v>
      </c>
    </row>
    <row r="9" spans="1:14" ht="12" customHeight="1">
      <c r="A9" s="564" t="s">
        <v>521</v>
      </c>
      <c r="B9" s="95">
        <v>753.5716729513</v>
      </c>
      <c r="C9" s="95">
        <v>-94.6467565154</v>
      </c>
      <c r="D9" s="95">
        <v>12.7213297396</v>
      </c>
      <c r="E9" s="95">
        <v>169.4428301914</v>
      </c>
      <c r="F9" s="95">
        <v>-29.5649280144</v>
      </c>
      <c r="G9" s="95">
        <v>-8.9400089849</v>
      </c>
      <c r="H9" s="95">
        <v>-84.1237666911</v>
      </c>
      <c r="I9" s="95">
        <v>0</v>
      </c>
      <c r="J9" s="95">
        <v>1.3514734951</v>
      </c>
      <c r="K9" s="95">
        <v>0</v>
      </c>
      <c r="L9" s="95">
        <v>0</v>
      </c>
      <c r="M9" s="532">
        <v>719.8122145454</v>
      </c>
      <c r="N9" s="200">
        <v>0</v>
      </c>
    </row>
    <row r="10" spans="1:14" s="206" customFormat="1" ht="12" customHeight="1">
      <c r="A10" s="598"/>
      <c r="B10" s="536">
        <v>3112.4860649220004</v>
      </c>
      <c r="C10" s="536">
        <v>-10.815193535400017</v>
      </c>
      <c r="D10" s="536">
        <v>-36.728860375000004</v>
      </c>
      <c r="E10" s="536">
        <v>976.5036885970001</v>
      </c>
      <c r="F10" s="536">
        <v>-269.032034935</v>
      </c>
      <c r="G10" s="536">
        <v>-621.6146540979</v>
      </c>
      <c r="H10" s="536">
        <v>-286.8239009529</v>
      </c>
      <c r="I10" s="536">
        <v>0</v>
      </c>
      <c r="J10" s="536">
        <v>147.4005840095</v>
      </c>
      <c r="K10" s="536">
        <v>-158.7869901193</v>
      </c>
      <c r="L10" s="536">
        <v>0</v>
      </c>
      <c r="M10" s="536">
        <v>2852.595953331801</v>
      </c>
      <c r="N10" s="570">
        <v>0</v>
      </c>
    </row>
    <row r="11" spans="1:14" ht="12" customHeight="1">
      <c r="A11" s="564"/>
      <c r="B11" s="172"/>
      <c r="C11" s="172"/>
      <c r="D11" s="172"/>
      <c r="E11" s="172"/>
      <c r="F11" s="172"/>
      <c r="G11" s="172"/>
      <c r="H11" s="172"/>
      <c r="I11" s="172"/>
      <c r="J11" s="172"/>
      <c r="K11" s="172"/>
      <c r="L11" s="172"/>
      <c r="M11" s="172"/>
      <c r="N11" s="200"/>
    </row>
    <row r="12" spans="1:14" ht="12" customHeight="1">
      <c r="A12" s="593" t="s">
        <v>522</v>
      </c>
      <c r="B12" s="172"/>
      <c r="C12" s="172"/>
      <c r="D12" s="172"/>
      <c r="E12" s="172"/>
      <c r="F12" s="172"/>
      <c r="G12" s="172"/>
      <c r="H12" s="172"/>
      <c r="I12" s="172"/>
      <c r="J12" s="172"/>
      <c r="K12" s="172"/>
      <c r="L12" s="172"/>
      <c r="M12" s="172"/>
      <c r="N12" s="200"/>
    </row>
    <row r="13" spans="1:14" ht="12" customHeight="1">
      <c r="A13" s="564" t="s">
        <v>160</v>
      </c>
      <c r="B13" s="95">
        <v>50.331</v>
      </c>
      <c r="C13" s="95">
        <v>-11.869</v>
      </c>
      <c r="D13" s="95">
        <v>0</v>
      </c>
      <c r="E13" s="95">
        <v>192.647</v>
      </c>
      <c r="F13" s="95">
        <v>-8.076</v>
      </c>
      <c r="G13" s="95">
        <v>0</v>
      </c>
      <c r="H13" s="95">
        <v>0</v>
      </c>
      <c r="I13" s="95">
        <v>0</v>
      </c>
      <c r="J13" s="75">
        <v>0.486</v>
      </c>
      <c r="K13" s="95">
        <v>0</v>
      </c>
      <c r="L13" s="95">
        <v>0</v>
      </c>
      <c r="M13" s="532">
        <v>223.519</v>
      </c>
      <c r="N13" s="200">
        <v>-11.869</v>
      </c>
    </row>
    <row r="14" spans="1:14" ht="12" customHeight="1">
      <c r="A14" s="564" t="s">
        <v>224</v>
      </c>
      <c r="B14" s="95">
        <v>5.688651876900001</v>
      </c>
      <c r="C14" s="95">
        <v>-0.1799317161</v>
      </c>
      <c r="D14" s="95">
        <v>0</v>
      </c>
      <c r="E14" s="95">
        <v>38.188</v>
      </c>
      <c r="F14" s="95">
        <v>0</v>
      </c>
      <c r="G14" s="95">
        <v>-0.089344115</v>
      </c>
      <c r="H14" s="95">
        <v>-0.5983275693000001</v>
      </c>
      <c r="I14" s="95">
        <v>0</v>
      </c>
      <c r="J14" s="95">
        <v>0</v>
      </c>
      <c r="K14" s="95">
        <v>0</v>
      </c>
      <c r="L14" s="95">
        <v>0</v>
      </c>
      <c r="M14" s="532">
        <v>43.009003552900005</v>
      </c>
      <c r="N14" s="200">
        <v>0.5255543900999999</v>
      </c>
    </row>
    <row r="15" spans="1:14" s="206" customFormat="1" ht="12" customHeight="1">
      <c r="A15" s="564" t="s">
        <v>521</v>
      </c>
      <c r="B15" s="95">
        <v>1256.7774455393999</v>
      </c>
      <c r="C15" s="95">
        <v>-8.7194097036</v>
      </c>
      <c r="D15" s="95">
        <v>0</v>
      </c>
      <c r="E15" s="95">
        <v>246.2134492402</v>
      </c>
      <c r="F15" s="95">
        <v>-203.9458400751</v>
      </c>
      <c r="G15" s="95">
        <v>0</v>
      </c>
      <c r="H15" s="95">
        <v>-143.7224671992</v>
      </c>
      <c r="I15" s="95">
        <v>0</v>
      </c>
      <c r="J15" s="95">
        <v>320.9316891336</v>
      </c>
      <c r="K15" s="95">
        <v>-202.8373225549</v>
      </c>
      <c r="L15" s="95">
        <v>0</v>
      </c>
      <c r="M15" s="532">
        <v>1264.6978318914998</v>
      </c>
      <c r="N15" s="200">
        <v>-9.7576520051</v>
      </c>
    </row>
    <row r="16" spans="1:14" ht="12" customHeight="1">
      <c r="A16" s="564" t="s">
        <v>140</v>
      </c>
      <c r="B16" s="95">
        <v>1725.5832420893</v>
      </c>
      <c r="C16" s="95">
        <v>-26.1157331849</v>
      </c>
      <c r="D16" s="95">
        <v>0</v>
      </c>
      <c r="E16" s="95">
        <v>437.2855631725</v>
      </c>
      <c r="F16" s="95">
        <v>-417.3661146365</v>
      </c>
      <c r="G16" s="95">
        <v>0</v>
      </c>
      <c r="H16" s="95">
        <v>-22.3932805193</v>
      </c>
      <c r="I16" s="95">
        <v>0</v>
      </c>
      <c r="J16" s="95">
        <v>0</v>
      </c>
      <c r="K16" s="95">
        <v>-35.461</v>
      </c>
      <c r="L16" s="95">
        <v>0</v>
      </c>
      <c r="M16" s="532">
        <v>1661.5326769212</v>
      </c>
      <c r="N16" s="200">
        <v>-24.4860923775</v>
      </c>
    </row>
    <row r="17" spans="1:14" ht="12" customHeight="1">
      <c r="A17" s="564" t="s">
        <v>46</v>
      </c>
      <c r="B17" s="95">
        <v>108.0856158037</v>
      </c>
      <c r="C17" s="95">
        <v>-58.909115528200005</v>
      </c>
      <c r="D17" s="95">
        <v>0</v>
      </c>
      <c r="E17" s="95">
        <v>0.2632524708</v>
      </c>
      <c r="F17" s="95">
        <v>0.355795148599998</v>
      </c>
      <c r="G17" s="95">
        <v>0</v>
      </c>
      <c r="H17" s="95">
        <v>-1.0347078288</v>
      </c>
      <c r="I17" s="95">
        <v>-12.4</v>
      </c>
      <c r="J17" s="95">
        <v>0</v>
      </c>
      <c r="K17" s="95">
        <v>0</v>
      </c>
      <c r="L17" s="95">
        <v>0</v>
      </c>
      <c r="M17" s="532">
        <v>36.340609745100004</v>
      </c>
      <c r="N17" s="200">
        <v>-42.0049554873</v>
      </c>
    </row>
    <row r="18" spans="1:14" ht="12" customHeight="1">
      <c r="A18" s="598"/>
      <c r="B18" s="536">
        <v>3146.4659553092997</v>
      </c>
      <c r="C18" s="536">
        <v>-105.79319013279999</v>
      </c>
      <c r="D18" s="536">
        <v>0</v>
      </c>
      <c r="E18" s="536">
        <v>914.5972648835</v>
      </c>
      <c r="F18" s="536">
        <v>-629.0321595629999</v>
      </c>
      <c r="G18" s="536">
        <v>-0.089344115</v>
      </c>
      <c r="H18" s="536">
        <v>-167.74878311659998</v>
      </c>
      <c r="I18" s="536">
        <v>-12.4</v>
      </c>
      <c r="J18" s="536">
        <v>321.4176891336</v>
      </c>
      <c r="K18" s="536">
        <v>-238.29832255489998</v>
      </c>
      <c r="L18" s="536">
        <v>0</v>
      </c>
      <c r="M18" s="536">
        <v>3229.1191098440995</v>
      </c>
      <c r="N18" s="570">
        <v>-87.59214547980001</v>
      </c>
    </row>
    <row r="19" spans="1:14" ht="12" customHeight="1">
      <c r="A19" s="593"/>
      <c r="B19" s="83"/>
      <c r="C19" s="83"/>
      <c r="D19" s="83"/>
      <c r="E19" s="83"/>
      <c r="F19" s="83"/>
      <c r="G19" s="83"/>
      <c r="H19" s="83"/>
      <c r="I19" s="83"/>
      <c r="J19" s="83"/>
      <c r="K19" s="83"/>
      <c r="L19" s="83"/>
      <c r="M19" s="83"/>
      <c r="N19" s="204"/>
    </row>
    <row r="20" spans="1:14" ht="12" customHeight="1">
      <c r="A20" s="593" t="s">
        <v>525</v>
      </c>
      <c r="B20" s="172"/>
      <c r="C20" s="172"/>
      <c r="D20" s="172"/>
      <c r="E20" s="172"/>
      <c r="F20" s="172"/>
      <c r="G20" s="172"/>
      <c r="H20" s="172"/>
      <c r="I20" s="172"/>
      <c r="J20" s="172"/>
      <c r="K20" s="172"/>
      <c r="L20" s="172"/>
      <c r="M20" s="172"/>
      <c r="N20" s="200"/>
    </row>
    <row r="21" spans="1:14" ht="12" customHeight="1">
      <c r="A21" s="564" t="s">
        <v>149</v>
      </c>
      <c r="B21" s="172">
        <v>175.7743462235</v>
      </c>
      <c r="C21" s="172">
        <v>-6.5701257862</v>
      </c>
      <c r="D21" s="172">
        <v>0</v>
      </c>
      <c r="E21" s="172">
        <v>39.27</v>
      </c>
      <c r="F21" s="172">
        <v>-12.037</v>
      </c>
      <c r="G21" s="172">
        <v>0</v>
      </c>
      <c r="H21" s="172">
        <v>-10.1409480603</v>
      </c>
      <c r="I21" s="172">
        <v>0</v>
      </c>
      <c r="J21" s="172">
        <v>0</v>
      </c>
      <c r="K21" s="172">
        <v>-0.719</v>
      </c>
      <c r="L21" s="172">
        <v>0</v>
      </c>
      <c r="M21" s="532">
        <v>185.57727237699999</v>
      </c>
      <c r="N21" s="200">
        <v>-3.35</v>
      </c>
    </row>
    <row r="22" spans="1:14" ht="12" customHeight="1">
      <c r="A22" s="564" t="s">
        <v>46</v>
      </c>
      <c r="B22" s="172">
        <v>2466.8463003126003</v>
      </c>
      <c r="C22" s="172">
        <v>-781.0821413022001</v>
      </c>
      <c r="D22" s="172">
        <v>0</v>
      </c>
      <c r="E22" s="172">
        <v>0</v>
      </c>
      <c r="F22" s="172">
        <v>294.45174394080004</v>
      </c>
      <c r="G22" s="172">
        <v>0</v>
      </c>
      <c r="H22" s="172">
        <v>-67.4379764919</v>
      </c>
      <c r="I22" s="172">
        <v>9.978</v>
      </c>
      <c r="J22" s="172">
        <v>0</v>
      </c>
      <c r="K22" s="172">
        <v>0</v>
      </c>
      <c r="L22" s="172">
        <v>-29.6285255665</v>
      </c>
      <c r="M22" s="532">
        <v>1893.1272371997</v>
      </c>
      <c r="N22" s="200">
        <v>-699.5077773944</v>
      </c>
    </row>
    <row r="23" spans="1:14" ht="12" customHeight="1">
      <c r="A23" s="598"/>
      <c r="B23" s="536">
        <v>2642.6206465361</v>
      </c>
      <c r="C23" s="536">
        <v>-787.6522670884001</v>
      </c>
      <c r="D23" s="536">
        <v>0</v>
      </c>
      <c r="E23" s="536">
        <v>39.27</v>
      </c>
      <c r="F23" s="536">
        <v>282.4147439408</v>
      </c>
      <c r="G23" s="536">
        <v>0</v>
      </c>
      <c r="H23" s="536">
        <v>-77.5789245522</v>
      </c>
      <c r="I23" s="536">
        <v>9.978</v>
      </c>
      <c r="J23" s="536">
        <v>0</v>
      </c>
      <c r="K23" s="536">
        <v>-0.719</v>
      </c>
      <c r="L23" s="536">
        <v>-29.6285255665</v>
      </c>
      <c r="M23" s="600">
        <v>2078.7045095767</v>
      </c>
      <c r="N23" s="570">
        <v>-702.8577773943999</v>
      </c>
    </row>
    <row r="24" ht="12" customHeight="1"/>
    <row r="25" spans="1:14" ht="13.5" customHeight="1">
      <c r="A25" s="762"/>
      <c r="B25" s="726"/>
      <c r="C25" s="726"/>
      <c r="D25" s="726"/>
      <c r="E25" s="726"/>
      <c r="F25" s="726"/>
      <c r="G25" s="726"/>
      <c r="H25" s="726"/>
      <c r="I25" s="726"/>
      <c r="J25" s="726"/>
      <c r="K25" s="726"/>
      <c r="L25" s="726"/>
      <c r="M25" s="727"/>
      <c r="N25" s="728"/>
    </row>
    <row r="26" spans="1:14" ht="74.25" customHeight="1">
      <c r="A26" s="557" t="s">
        <v>4</v>
      </c>
      <c r="B26" s="606" t="s">
        <v>672</v>
      </c>
      <c r="C26" s="604" t="s">
        <v>677</v>
      </c>
      <c r="D26" s="604" t="s">
        <v>678</v>
      </c>
      <c r="E26" s="604" t="s">
        <v>534</v>
      </c>
      <c r="F26" s="604" t="s">
        <v>535</v>
      </c>
      <c r="G26" s="604" t="s">
        <v>536</v>
      </c>
      <c r="H26" s="604" t="s">
        <v>537</v>
      </c>
      <c r="I26" s="604" t="s">
        <v>601</v>
      </c>
      <c r="J26" s="604" t="s">
        <v>538</v>
      </c>
      <c r="K26" s="604" t="s">
        <v>539</v>
      </c>
      <c r="L26" s="604" t="s">
        <v>634</v>
      </c>
      <c r="M26" s="606" t="s">
        <v>690</v>
      </c>
      <c r="N26" s="605" t="s">
        <v>738</v>
      </c>
    </row>
    <row r="27" spans="1:14" ht="13.5" customHeight="1">
      <c r="A27" s="593" t="s">
        <v>518</v>
      </c>
      <c r="B27" s="172"/>
      <c r="C27" s="172"/>
      <c r="D27" s="172"/>
      <c r="E27" s="172"/>
      <c r="F27" s="172"/>
      <c r="G27" s="172"/>
      <c r="H27" s="172"/>
      <c r="I27" s="172"/>
      <c r="J27" s="172"/>
      <c r="K27" s="172"/>
      <c r="L27" s="172"/>
      <c r="M27" s="172"/>
      <c r="N27" s="200"/>
    </row>
    <row r="28" spans="1:14" ht="13.5" customHeight="1">
      <c r="A28" s="593" t="s">
        <v>530</v>
      </c>
      <c r="B28" s="112"/>
      <c r="C28" s="112"/>
      <c r="D28" s="112"/>
      <c r="E28" s="112"/>
      <c r="F28" s="112"/>
      <c r="G28" s="112"/>
      <c r="H28" s="112"/>
      <c r="I28" s="112"/>
      <c r="J28" s="112"/>
      <c r="K28" s="112"/>
      <c r="L28" s="112"/>
      <c r="M28" s="289"/>
      <c r="N28" s="289"/>
    </row>
    <row r="29" spans="1:14" ht="12" customHeight="1">
      <c r="A29" s="564" t="s">
        <v>160</v>
      </c>
      <c r="B29" s="95">
        <v>293.4801835174</v>
      </c>
      <c r="C29" s="95">
        <v>26.9204994935</v>
      </c>
      <c r="D29" s="95">
        <v>-6.8156060913</v>
      </c>
      <c r="E29" s="95">
        <v>161.3979006408</v>
      </c>
      <c r="F29" s="95">
        <v>-92.0789040564</v>
      </c>
      <c r="G29" s="95">
        <v>-0.8430481525</v>
      </c>
      <c r="H29" s="95">
        <v>11.306878079899999</v>
      </c>
      <c r="I29" s="95">
        <v>0</v>
      </c>
      <c r="J29" s="95">
        <v>0</v>
      </c>
      <c r="K29" s="95">
        <v>0</v>
      </c>
      <c r="L29" s="95">
        <v>0</v>
      </c>
      <c r="M29" s="282">
        <v>393.36790592290004</v>
      </c>
      <c r="N29" s="282">
        <v>0</v>
      </c>
    </row>
    <row r="30" spans="1:14" ht="12" customHeight="1">
      <c r="A30" s="564" t="s">
        <v>224</v>
      </c>
      <c r="B30" s="95">
        <v>4143.8706611445</v>
      </c>
      <c r="C30" s="95">
        <v>0.6034715873000001</v>
      </c>
      <c r="D30" s="95">
        <v>92.15611827779999</v>
      </c>
      <c r="E30" s="95">
        <v>443.3523905625</v>
      </c>
      <c r="F30" s="95">
        <v>-262.1427020593</v>
      </c>
      <c r="G30" s="95">
        <v>-287.18776764809996</v>
      </c>
      <c r="H30" s="95">
        <v>38.5423947155</v>
      </c>
      <c r="I30" s="95">
        <v>0</v>
      </c>
      <c r="J30" s="95">
        <v>650.8067083039</v>
      </c>
      <c r="K30" s="95">
        <v>-2854.4550879318003</v>
      </c>
      <c r="L30" s="95">
        <v>0</v>
      </c>
      <c r="M30" s="533">
        <v>1965.5464860478</v>
      </c>
      <c r="N30" s="282">
        <v>0</v>
      </c>
    </row>
    <row r="31" spans="1:14" ht="12" customHeight="1">
      <c r="A31" s="564" t="s">
        <v>521</v>
      </c>
      <c r="B31" s="95">
        <v>928.0442071394999</v>
      </c>
      <c r="C31" s="95">
        <v>-177.136155033</v>
      </c>
      <c r="D31" s="95">
        <v>19.6439696456</v>
      </c>
      <c r="E31" s="95">
        <v>240.1931068824</v>
      </c>
      <c r="F31" s="95">
        <v>-132.8555831041</v>
      </c>
      <c r="G31" s="95">
        <v>-140.9408889735</v>
      </c>
      <c r="H31" s="95">
        <v>17.8104497667</v>
      </c>
      <c r="I31" s="95">
        <v>0</v>
      </c>
      <c r="J31" s="95">
        <v>0</v>
      </c>
      <c r="K31" s="95">
        <v>-1.1867287018</v>
      </c>
      <c r="L31" s="95">
        <v>0</v>
      </c>
      <c r="M31" s="532">
        <v>753.5716729513</v>
      </c>
      <c r="N31" s="200">
        <v>0</v>
      </c>
    </row>
    <row r="32" spans="1:14" ht="15" customHeight="1">
      <c r="A32" s="598"/>
      <c r="B32" s="536">
        <v>5365.3950518014</v>
      </c>
      <c r="C32" s="536">
        <v>-149.61218395219998</v>
      </c>
      <c r="D32" s="536">
        <v>104.98448183209999</v>
      </c>
      <c r="E32" s="536">
        <v>844.9433980857</v>
      </c>
      <c r="F32" s="536">
        <v>-487.07718921979995</v>
      </c>
      <c r="G32" s="536">
        <v>-428.9717047741</v>
      </c>
      <c r="H32" s="536">
        <v>67.6597225621</v>
      </c>
      <c r="I32" s="536">
        <v>0</v>
      </c>
      <c r="J32" s="536">
        <v>650.8067083039</v>
      </c>
      <c r="K32" s="536">
        <v>-2855.6418166336002</v>
      </c>
      <c r="L32" s="536">
        <v>0</v>
      </c>
      <c r="M32" s="536">
        <v>3112.4864680054993</v>
      </c>
      <c r="N32" s="570">
        <v>0</v>
      </c>
    </row>
    <row r="33" spans="1:14" ht="12" customHeight="1">
      <c r="A33" s="564"/>
      <c r="B33" s="172"/>
      <c r="C33" s="172"/>
      <c r="D33" s="172"/>
      <c r="E33" s="172"/>
      <c r="F33" s="172"/>
      <c r="G33" s="172"/>
      <c r="H33" s="172"/>
      <c r="I33" s="172"/>
      <c r="J33" s="172"/>
      <c r="K33" s="172"/>
      <c r="L33" s="172"/>
      <c r="M33" s="172"/>
      <c r="N33" s="200"/>
    </row>
    <row r="34" spans="1:14" ht="12" customHeight="1">
      <c r="A34" s="593" t="s">
        <v>522</v>
      </c>
      <c r="B34" s="172"/>
      <c r="C34" s="172"/>
      <c r="D34" s="172"/>
      <c r="E34" s="172"/>
      <c r="F34" s="172"/>
      <c r="G34" s="172"/>
      <c r="H34" s="172"/>
      <c r="I34" s="172"/>
      <c r="J34" s="172"/>
      <c r="K34" s="172"/>
      <c r="L34" s="172"/>
      <c r="M34" s="172"/>
      <c r="N34" s="200"/>
    </row>
    <row r="35" spans="1:14" ht="12" customHeight="1">
      <c r="A35" s="564" t="s">
        <v>160</v>
      </c>
      <c r="B35" s="95">
        <v>0</v>
      </c>
      <c r="C35" s="95">
        <v>2.692</v>
      </c>
      <c r="D35" s="95">
        <v>0</v>
      </c>
      <c r="E35" s="95">
        <v>47.639</v>
      </c>
      <c r="F35" s="95">
        <v>0</v>
      </c>
      <c r="G35" s="95">
        <v>0</v>
      </c>
      <c r="H35" s="95">
        <v>0</v>
      </c>
      <c r="I35" s="95">
        <v>0</v>
      </c>
      <c r="J35" s="95">
        <v>0</v>
      </c>
      <c r="K35" s="95">
        <v>0</v>
      </c>
      <c r="L35" s="95">
        <v>0</v>
      </c>
      <c r="M35" s="532">
        <v>50.331</v>
      </c>
      <c r="N35" s="200">
        <v>2.692</v>
      </c>
    </row>
    <row r="36" spans="1:14" ht="12" customHeight="1">
      <c r="A36" s="564" t="s">
        <v>224</v>
      </c>
      <c r="B36" s="95">
        <v>6.2818742518</v>
      </c>
      <c r="C36" s="95">
        <v>-0.5195410606</v>
      </c>
      <c r="D36" s="95">
        <v>0</v>
      </c>
      <c r="E36" s="95">
        <v>0</v>
      </c>
      <c r="F36" s="95">
        <v>0</v>
      </c>
      <c r="G36" s="95">
        <v>-0.2245821664</v>
      </c>
      <c r="H36" s="95">
        <v>0.1508466467</v>
      </c>
      <c r="I36" s="95">
        <v>0</v>
      </c>
      <c r="J36" s="95">
        <v>0</v>
      </c>
      <c r="K36" s="95">
        <v>0</v>
      </c>
      <c r="L36" s="95">
        <v>0</v>
      </c>
      <c r="M36" s="532">
        <v>5.688651876900001</v>
      </c>
      <c r="N36" s="200">
        <v>-0.12016496019999999</v>
      </c>
    </row>
    <row r="37" spans="1:14" ht="12" customHeight="1">
      <c r="A37" s="564" t="s">
        <v>521</v>
      </c>
      <c r="B37" s="95">
        <v>1265.4082665469</v>
      </c>
      <c r="C37" s="95">
        <v>-44.1468278088</v>
      </c>
      <c r="D37" s="95">
        <v>0</v>
      </c>
      <c r="E37" s="95">
        <v>178.4974997795</v>
      </c>
      <c r="F37" s="95">
        <v>-276.6554702406</v>
      </c>
      <c r="G37" s="95">
        <v>0.0003071642</v>
      </c>
      <c r="H37" s="95">
        <v>35.366776970400004</v>
      </c>
      <c r="I37" s="95">
        <v>0</v>
      </c>
      <c r="J37" s="95">
        <v>419.0387840042</v>
      </c>
      <c r="K37" s="95">
        <v>-320.7314120615</v>
      </c>
      <c r="L37" s="95">
        <v>0</v>
      </c>
      <c r="M37" s="532">
        <v>1256.7774455393999</v>
      </c>
      <c r="N37" s="200">
        <v>-42.4403113372</v>
      </c>
    </row>
    <row r="38" spans="1:14" s="206" customFormat="1" ht="12" customHeight="1">
      <c r="A38" s="564" t="s">
        <v>140</v>
      </c>
      <c r="B38" s="95">
        <v>1745.1885928042</v>
      </c>
      <c r="C38" s="95">
        <v>21.7549655599</v>
      </c>
      <c r="D38" s="95">
        <v>0</v>
      </c>
      <c r="E38" s="95">
        <v>469.0324570662</v>
      </c>
      <c r="F38" s="95">
        <v>-395.0463659702</v>
      </c>
      <c r="G38" s="95">
        <v>0</v>
      </c>
      <c r="H38" s="95">
        <v>-34.9060414723</v>
      </c>
      <c r="I38" s="95">
        <v>0</v>
      </c>
      <c r="J38" s="95">
        <v>7.6383946501</v>
      </c>
      <c r="K38" s="95">
        <v>-88.07900000000001</v>
      </c>
      <c r="L38" s="95">
        <v>0</v>
      </c>
      <c r="M38" s="532">
        <v>1725.5832420893</v>
      </c>
      <c r="N38" s="200">
        <v>23.120953139599997</v>
      </c>
    </row>
    <row r="39" spans="1:14" ht="12" customHeight="1">
      <c r="A39" s="564" t="s">
        <v>46</v>
      </c>
      <c r="B39" s="95">
        <v>221.7359709479</v>
      </c>
      <c r="C39" s="95">
        <v>-284.9901941933</v>
      </c>
      <c r="D39" s="95">
        <v>0</v>
      </c>
      <c r="E39" s="95">
        <v>75.2752600468</v>
      </c>
      <c r="F39" s="95">
        <v>107.7815094897</v>
      </c>
      <c r="G39" s="95">
        <v>0</v>
      </c>
      <c r="H39" s="95">
        <v>-11.7168309149</v>
      </c>
      <c r="I39" s="95">
        <v>0</v>
      </c>
      <c r="J39" s="95">
        <v>0</v>
      </c>
      <c r="K39" s="95">
        <v>0</v>
      </c>
      <c r="L39" s="95">
        <v>0</v>
      </c>
      <c r="M39" s="532">
        <v>108.0856158037</v>
      </c>
      <c r="N39" s="200">
        <v>-286.5487834814</v>
      </c>
    </row>
    <row r="40" spans="1:14" ht="12" customHeight="1">
      <c r="A40" s="598"/>
      <c r="B40" s="536">
        <v>3238.6147045508</v>
      </c>
      <c r="C40" s="536">
        <v>-305.2095975028</v>
      </c>
      <c r="D40" s="536">
        <v>0</v>
      </c>
      <c r="E40" s="536">
        <v>770.4442168925001</v>
      </c>
      <c r="F40" s="536">
        <v>-563.9203267211</v>
      </c>
      <c r="G40" s="536">
        <v>-0.22427500220000002</v>
      </c>
      <c r="H40" s="536">
        <v>-11.105248770099994</v>
      </c>
      <c r="I40" s="536">
        <v>0</v>
      </c>
      <c r="J40" s="536">
        <v>426.6771786543</v>
      </c>
      <c r="K40" s="536">
        <v>-408.8104120615</v>
      </c>
      <c r="L40" s="536">
        <v>0</v>
      </c>
      <c r="M40" s="536">
        <v>3146.4662400399</v>
      </c>
      <c r="N40" s="570">
        <v>-303.2963066392</v>
      </c>
    </row>
    <row r="41" spans="1:14" ht="12" customHeight="1">
      <c r="A41" s="593"/>
      <c r="B41" s="83"/>
      <c r="C41" s="83"/>
      <c r="D41" s="83"/>
      <c r="E41" s="83"/>
      <c r="F41" s="83"/>
      <c r="G41" s="83"/>
      <c r="H41" s="83"/>
      <c r="I41" s="83"/>
      <c r="J41" s="83"/>
      <c r="K41" s="83"/>
      <c r="L41" s="83"/>
      <c r="M41" s="83"/>
      <c r="N41" s="204"/>
    </row>
    <row r="42" spans="1:14" ht="12" customHeight="1">
      <c r="A42" s="593" t="s">
        <v>525</v>
      </c>
      <c r="B42" s="172"/>
      <c r="C42" s="172"/>
      <c r="D42" s="172"/>
      <c r="E42" s="172"/>
      <c r="F42" s="172"/>
      <c r="G42" s="172"/>
      <c r="H42" s="172"/>
      <c r="I42" s="172"/>
      <c r="J42" s="172"/>
      <c r="K42" s="172"/>
      <c r="L42" s="172"/>
      <c r="M42" s="172"/>
      <c r="N42" s="200"/>
    </row>
    <row r="43" spans="1:14" ht="12" customHeight="1">
      <c r="A43" s="564" t="s">
        <v>149</v>
      </c>
      <c r="B43" s="172">
        <v>155.8031217854</v>
      </c>
      <c r="C43" s="172">
        <v>-13.7603753731</v>
      </c>
      <c r="D43" s="172">
        <v>0</v>
      </c>
      <c r="E43" s="172">
        <v>44.803</v>
      </c>
      <c r="F43" s="172">
        <v>-11.5172005603</v>
      </c>
      <c r="G43" s="172">
        <v>0</v>
      </c>
      <c r="H43" s="172">
        <v>2.3978003715</v>
      </c>
      <c r="I43" s="172">
        <v>0</v>
      </c>
      <c r="J43" s="172">
        <v>0.313</v>
      </c>
      <c r="K43" s="172">
        <v>-2.265</v>
      </c>
      <c r="L43" s="172">
        <v>0</v>
      </c>
      <c r="M43" s="532">
        <v>175.7743462235</v>
      </c>
      <c r="N43" s="200">
        <v>0.745</v>
      </c>
    </row>
    <row r="44" spans="1:14" ht="12" customHeight="1">
      <c r="A44" s="564" t="s">
        <v>46</v>
      </c>
      <c r="B44" s="172">
        <v>2103.8884527072</v>
      </c>
      <c r="C44" s="172">
        <v>542.0799956760001</v>
      </c>
      <c r="D44" s="172">
        <v>0</v>
      </c>
      <c r="E44" s="172">
        <v>0.205</v>
      </c>
      <c r="F44" s="172">
        <v>-207.4789271903</v>
      </c>
      <c r="G44" s="172">
        <v>0</v>
      </c>
      <c r="H44" s="172">
        <v>28.1512822366</v>
      </c>
      <c r="I44" s="172">
        <v>0</v>
      </c>
      <c r="J44" s="172">
        <v>0</v>
      </c>
      <c r="K44" s="172">
        <v>0</v>
      </c>
      <c r="L44" s="172">
        <v>0</v>
      </c>
      <c r="M44" s="532">
        <v>2466.8463003126003</v>
      </c>
      <c r="N44" s="200">
        <v>562.3528843237</v>
      </c>
    </row>
    <row r="45" spans="1:14" ht="12" customHeight="1">
      <c r="A45" s="598"/>
      <c r="B45" s="536">
        <v>2259.6915744926</v>
      </c>
      <c r="C45" s="536">
        <v>528.3196203028999</v>
      </c>
      <c r="D45" s="536">
        <v>0</v>
      </c>
      <c r="E45" s="536">
        <v>45.008</v>
      </c>
      <c r="F45" s="536">
        <v>-218.99612775059998</v>
      </c>
      <c r="G45" s="536">
        <v>0</v>
      </c>
      <c r="H45" s="536">
        <v>30.5490826081</v>
      </c>
      <c r="I45" s="536">
        <v>0</v>
      </c>
      <c r="J45" s="536">
        <v>0.313</v>
      </c>
      <c r="K45" s="536">
        <v>-2.265</v>
      </c>
      <c r="L45" s="536">
        <v>0</v>
      </c>
      <c r="M45" s="600">
        <v>2642.6206465361</v>
      </c>
      <c r="N45" s="570">
        <v>563.0978843237</v>
      </c>
    </row>
    <row r="46" ht="12" customHeight="1">
      <c r="A46" s="122" t="s">
        <v>540</v>
      </c>
    </row>
    <row r="47" ht="12" customHeight="1">
      <c r="A47" s="122" t="s">
        <v>541</v>
      </c>
    </row>
    <row r="48" ht="12" customHeight="1">
      <c r="A48" s="122" t="s">
        <v>542</v>
      </c>
    </row>
    <row r="49" ht="12" customHeight="1">
      <c r="A49" s="122" t="s">
        <v>543</v>
      </c>
    </row>
    <row r="50" ht="12" customHeight="1"/>
    <row r="51" ht="12" customHeight="1"/>
    <row r="52" ht="12" customHeight="1"/>
    <row r="53" ht="12" customHeight="1"/>
    <row r="54" ht="13.5" customHeight="1"/>
    <row r="55" ht="13.5" customHeight="1"/>
    <row r="56" ht="13.5" customHeight="1"/>
    <row r="57" ht="13.5" customHeight="1"/>
    <row r="58" ht="12" customHeight="1"/>
  </sheetData>
  <sheetProtection/>
  <conditionalFormatting sqref="B7:N12 B14:N23 B29:N34 B36:N45">
    <cfRule type="expression" priority="19" dxfId="47">
      <formula>IF(AND(B7&gt;-0.49,B7&lt;0.49),IF(B7=0,FALSE,TRUE),FALSE)</formula>
    </cfRule>
  </conditionalFormatting>
  <conditionalFormatting sqref="M13:N13 K13 B13:H13">
    <cfRule type="expression" priority="8" dxfId="47">
      <formula>IF(AND(B13&gt;-0.49,B13&lt;0.49),IF(B13=0,FALSE,TRUE),FALSE)</formula>
    </cfRule>
  </conditionalFormatting>
  <conditionalFormatting sqref="I13">
    <cfRule type="expression" priority="7" dxfId="47">
      <formula>IF(AND(I13&gt;-0.49,I13&lt;0.49),IF(I13=0,FALSE,TRUE),FALSE)</formula>
    </cfRule>
  </conditionalFormatting>
  <conditionalFormatting sqref="L13">
    <cfRule type="expression" priority="6" dxfId="47">
      <formula>IF(AND(L13&gt;-0.49,L13&lt;0.49),IF(L13=0,FALSE,TRUE),FALSE)</formula>
    </cfRule>
  </conditionalFormatting>
  <conditionalFormatting sqref="J35:N35 B35:H35">
    <cfRule type="expression" priority="3" dxfId="47">
      <formula>IF(AND(B35&gt;-0.49,B35&lt;0.49),IF(B35=0,FALSE,TRUE),FALSE)</formula>
    </cfRule>
  </conditionalFormatting>
  <conditionalFormatting sqref="I35">
    <cfRule type="expression" priority="2" dxfId="47">
      <formula>IF(AND(I35&gt;-0.49,I35&lt;0.49),IF(I35=0,FALSE,TRUE),FALSE)</formula>
    </cfRule>
  </conditionalFormatting>
  <conditionalFormatting sqref="J13">
    <cfRule type="expression" priority="1" dxfId="48">
      <formula>IF(AND(J13&gt;-0.4999999,J13&lt;0.4999999),IF(J13=0,FALSE,TRUE),FALSE)</formula>
    </cfRule>
  </conditionalFormatting>
  <printOptions horizontalCentered="1"/>
  <pageMargins left="0.354330708661417" right="0.196850393700787" top="0.551181102362205" bottom="0.31496062992126" header="0.511811023622047" footer="0.511811023622047"/>
  <pageSetup fitToHeight="0"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A2:E54"/>
  <sheetViews>
    <sheetView showGridLines="0" zoomScale="85" zoomScaleNormal="85" zoomScalePageLayoutView="0" workbookViewId="0" topLeftCell="A1">
      <selection activeCell="A1" sqref="A1"/>
    </sheetView>
  </sheetViews>
  <sheetFormatPr defaultColWidth="9.140625" defaultRowHeight="12.75"/>
  <cols>
    <col min="1" max="1" width="46.00390625" style="122" customWidth="1"/>
    <col min="2" max="2" width="14.8515625" style="122" customWidth="1"/>
    <col min="3" max="3" width="20.28125" style="122" bestFit="1" customWidth="1"/>
    <col min="4" max="4" width="24.7109375" style="122" customWidth="1"/>
    <col min="5" max="5" width="25.7109375" style="122" customWidth="1"/>
    <col min="6" max="16384" width="9.140625" style="122" customWidth="1"/>
  </cols>
  <sheetData>
    <row r="1" ht="15.75" customHeight="1"/>
    <row r="2" spans="1:5" ht="21.75" customHeight="1">
      <c r="A2" s="582" t="s">
        <v>544</v>
      </c>
      <c r="B2" s="127"/>
      <c r="C2" s="127"/>
      <c r="D2" s="191"/>
      <c r="E2" s="661"/>
    </row>
    <row r="3" spans="1:5" ht="12" customHeight="1">
      <c r="A3" s="737"/>
      <c r="B3" s="602"/>
      <c r="C3" s="602"/>
      <c r="D3" s="602"/>
      <c r="E3" s="603"/>
    </row>
    <row r="4" spans="1:5" ht="51" customHeight="1">
      <c r="A4" s="557" t="s">
        <v>4</v>
      </c>
      <c r="B4" s="604" t="s">
        <v>802</v>
      </c>
      <c r="C4" s="604" t="s">
        <v>611</v>
      </c>
      <c r="D4" s="604" t="s">
        <v>612</v>
      </c>
      <c r="E4" s="605" t="s">
        <v>545</v>
      </c>
    </row>
    <row r="5" spans="1:5" ht="12" customHeight="1">
      <c r="A5" s="607" t="s">
        <v>518</v>
      </c>
      <c r="B5" s="71"/>
      <c r="C5" s="71"/>
      <c r="D5" s="71"/>
      <c r="E5" s="72"/>
    </row>
    <row r="6" spans="1:5" ht="12" customHeight="1">
      <c r="A6" s="608" t="s">
        <v>530</v>
      </c>
      <c r="B6" s="172"/>
      <c r="C6" s="172"/>
      <c r="D6" s="172"/>
      <c r="E6" s="140"/>
    </row>
    <row r="7" spans="1:5" ht="12" customHeight="1">
      <c r="A7" s="609" t="s">
        <v>160</v>
      </c>
      <c r="B7" s="806">
        <v>235.7096937912367</v>
      </c>
      <c r="C7" s="831" t="s">
        <v>749</v>
      </c>
      <c r="D7" s="95" t="s">
        <v>547</v>
      </c>
      <c r="E7" s="282" t="s">
        <v>547</v>
      </c>
    </row>
    <row r="8" spans="1:5" ht="12" customHeight="1">
      <c r="A8" s="610"/>
      <c r="B8" s="611">
        <v>279.1770027068178</v>
      </c>
      <c r="C8" s="611" t="s">
        <v>133</v>
      </c>
      <c r="D8" s="611" t="s">
        <v>547</v>
      </c>
      <c r="E8" s="612" t="s">
        <v>547</v>
      </c>
    </row>
    <row r="9" spans="1:5" ht="12" customHeight="1">
      <c r="A9" s="613"/>
      <c r="B9" s="536">
        <v>514.8866964980546</v>
      </c>
      <c r="C9" s="614"/>
      <c r="D9" s="614"/>
      <c r="E9" s="615"/>
    </row>
    <row r="10" spans="1:5" ht="12" customHeight="1">
      <c r="A10" s="609"/>
      <c r="B10" s="95"/>
      <c r="C10" s="95"/>
      <c r="D10" s="95"/>
      <c r="E10" s="282"/>
    </row>
    <row r="11" spans="1:5" ht="12" customHeight="1">
      <c r="A11" s="609" t="s">
        <v>224</v>
      </c>
      <c r="B11" s="95"/>
      <c r="C11" s="95"/>
      <c r="D11" s="532"/>
      <c r="E11" s="533"/>
    </row>
    <row r="12" spans="1:5" ht="12" customHeight="1">
      <c r="A12" s="616"/>
      <c r="B12" s="95">
        <v>1098.6976838098462</v>
      </c>
      <c r="C12" s="95" t="s">
        <v>546</v>
      </c>
      <c r="D12" s="95" t="s">
        <v>547</v>
      </c>
      <c r="E12" s="282" t="s">
        <v>547</v>
      </c>
    </row>
    <row r="13" spans="1:5" ht="12" customHeight="1">
      <c r="A13" s="616"/>
      <c r="B13" s="95">
        <v>115.52021654542379</v>
      </c>
      <c r="C13" s="95" t="s">
        <v>549</v>
      </c>
      <c r="D13" s="95" t="s">
        <v>552</v>
      </c>
      <c r="E13" s="282" t="s">
        <v>774</v>
      </c>
    </row>
    <row r="14" spans="1:5" ht="12" customHeight="1">
      <c r="A14" s="616"/>
      <c r="B14" s="95">
        <v>403.67958044324143</v>
      </c>
      <c r="C14" s="95" t="s">
        <v>133</v>
      </c>
      <c r="D14" s="95" t="s">
        <v>547</v>
      </c>
      <c r="E14" s="282" t="s">
        <v>547</v>
      </c>
    </row>
    <row r="15" spans="1:5" ht="12" customHeight="1">
      <c r="A15" s="617"/>
      <c r="B15" s="536">
        <v>1617.8974807985112</v>
      </c>
      <c r="C15" s="614"/>
      <c r="D15" s="614"/>
      <c r="E15" s="615"/>
    </row>
    <row r="16" spans="1:5" ht="12" customHeight="1">
      <c r="A16" s="616"/>
      <c r="B16" s="95"/>
      <c r="C16" s="95"/>
      <c r="D16" s="95"/>
      <c r="E16" s="282"/>
    </row>
    <row r="17" spans="1:5" ht="12" customHeight="1">
      <c r="A17" s="609" t="s">
        <v>521</v>
      </c>
      <c r="B17" s="95"/>
      <c r="C17" s="95"/>
      <c r="D17" s="95"/>
      <c r="E17" s="282"/>
    </row>
    <row r="18" spans="1:5" ht="12" customHeight="1">
      <c r="A18" s="616" t="s">
        <v>553</v>
      </c>
      <c r="B18" s="95">
        <v>661.4117746574184</v>
      </c>
      <c r="C18" s="95" t="s">
        <v>549</v>
      </c>
      <c r="D18" s="532" t="s">
        <v>550</v>
      </c>
      <c r="E18" s="766">
        <v>0.0561</v>
      </c>
    </row>
    <row r="19" spans="1:5" ht="12" customHeight="1">
      <c r="A19" s="616" t="s">
        <v>600</v>
      </c>
      <c r="B19" s="95">
        <v>33.88766706141093</v>
      </c>
      <c r="C19" s="831" t="s">
        <v>749</v>
      </c>
      <c r="D19" s="95" t="s">
        <v>547</v>
      </c>
      <c r="E19" s="282" t="s">
        <v>547</v>
      </c>
    </row>
    <row r="20" spans="1:5" ht="12" customHeight="1">
      <c r="A20" s="616" t="s">
        <v>133</v>
      </c>
      <c r="B20" s="95">
        <v>24.512772796481137</v>
      </c>
      <c r="C20" s="95" t="s">
        <v>133</v>
      </c>
      <c r="D20" s="95" t="s">
        <v>547</v>
      </c>
      <c r="E20" s="282" t="s">
        <v>547</v>
      </c>
    </row>
    <row r="21" spans="1:5" ht="12" customHeight="1">
      <c r="A21" s="619" t="s">
        <v>762</v>
      </c>
      <c r="B21" s="618">
        <v>719.8122145153105</v>
      </c>
      <c r="C21" s="614"/>
      <c r="D21" s="614"/>
      <c r="E21" s="615"/>
    </row>
    <row r="22" spans="1:5" ht="12" customHeight="1">
      <c r="A22" s="619"/>
      <c r="B22" s="536"/>
      <c r="C22" s="614"/>
      <c r="D22" s="614"/>
      <c r="E22" s="615"/>
    </row>
    <row r="23" spans="1:5" ht="12" customHeight="1">
      <c r="A23" s="609"/>
      <c r="B23" s="172"/>
      <c r="C23" s="95"/>
      <c r="D23" s="95"/>
      <c r="E23" s="282"/>
    </row>
    <row r="24" spans="1:5" ht="12" customHeight="1">
      <c r="A24" s="608" t="s">
        <v>522</v>
      </c>
      <c r="B24" s="172"/>
      <c r="C24" s="172"/>
      <c r="D24" s="172"/>
      <c r="E24" s="140"/>
    </row>
    <row r="25" spans="1:5" ht="12" customHeight="1">
      <c r="A25" s="609" t="s">
        <v>160</v>
      </c>
      <c r="B25" s="95">
        <v>223.519</v>
      </c>
      <c r="C25" s="95" t="s">
        <v>133</v>
      </c>
      <c r="D25" s="95" t="s">
        <v>547</v>
      </c>
      <c r="E25" s="533" t="s">
        <v>547</v>
      </c>
    </row>
    <row r="26" spans="1:5" ht="12" customHeight="1">
      <c r="A26" s="609" t="s">
        <v>224</v>
      </c>
      <c r="B26" s="95">
        <v>43.00900355269835</v>
      </c>
      <c r="C26" s="95" t="s">
        <v>133</v>
      </c>
      <c r="D26" s="95" t="s">
        <v>547</v>
      </c>
      <c r="E26" s="533" t="s">
        <v>547</v>
      </c>
    </row>
    <row r="27" spans="1:5" ht="12" customHeight="1">
      <c r="A27" s="617"/>
      <c r="B27" s="536">
        <v>266.52800355269835</v>
      </c>
      <c r="C27" s="614"/>
      <c r="D27" s="614"/>
      <c r="E27" s="615"/>
    </row>
    <row r="28" spans="1:5" ht="12" customHeight="1">
      <c r="A28" s="609"/>
      <c r="B28" s="95"/>
      <c r="C28" s="95"/>
      <c r="D28" s="532"/>
      <c r="E28" s="533"/>
    </row>
    <row r="29" spans="1:5" ht="12" customHeight="1">
      <c r="A29" s="609" t="s">
        <v>521</v>
      </c>
      <c r="B29" s="95"/>
      <c r="C29" s="95"/>
      <c r="D29" s="532"/>
      <c r="E29" s="533"/>
    </row>
    <row r="30" spans="1:5" ht="12" customHeight="1">
      <c r="A30" s="616" t="s">
        <v>600</v>
      </c>
      <c r="B30" s="95">
        <v>1258.8538318389444</v>
      </c>
      <c r="C30" s="831" t="s">
        <v>749</v>
      </c>
      <c r="D30" s="95" t="s">
        <v>547</v>
      </c>
      <c r="E30" s="282" t="s">
        <v>547</v>
      </c>
    </row>
    <row r="31" spans="1:5" ht="12" customHeight="1">
      <c r="A31" s="616" t="s">
        <v>133</v>
      </c>
      <c r="B31" s="95">
        <v>5.844</v>
      </c>
      <c r="C31" s="95" t="s">
        <v>133</v>
      </c>
      <c r="D31" s="95" t="s">
        <v>547</v>
      </c>
      <c r="E31" s="282" t="s">
        <v>547</v>
      </c>
    </row>
    <row r="32" spans="1:5" ht="12" customHeight="1">
      <c r="A32" s="617"/>
      <c r="B32" s="536">
        <v>1264.6978318389445</v>
      </c>
      <c r="C32" s="614"/>
      <c r="D32" s="614"/>
      <c r="E32" s="615"/>
    </row>
    <row r="33" spans="1:5" ht="12" customHeight="1">
      <c r="A33" s="616"/>
      <c r="B33" s="95"/>
      <c r="C33" s="95"/>
      <c r="D33" s="95"/>
      <c r="E33" s="282"/>
    </row>
    <row r="34" spans="1:5" s="190" customFormat="1" ht="24" customHeight="1">
      <c r="A34" s="665" t="s">
        <v>748</v>
      </c>
      <c r="B34" s="95"/>
      <c r="C34" s="95"/>
      <c r="D34" s="532"/>
      <c r="E34" s="282"/>
    </row>
    <row r="35" spans="1:5" s="190" customFormat="1" ht="11.25">
      <c r="A35" s="616" t="s">
        <v>592</v>
      </c>
      <c r="B35" s="95">
        <v>20.99355233072388</v>
      </c>
      <c r="C35" s="95" t="s">
        <v>549</v>
      </c>
      <c r="D35" s="532" t="s">
        <v>554</v>
      </c>
      <c r="E35" s="282" t="s">
        <v>547</v>
      </c>
    </row>
    <row r="36" spans="1:5" s="190" customFormat="1" ht="11.25">
      <c r="A36" s="616" t="s">
        <v>133</v>
      </c>
      <c r="B36" s="95">
        <v>11.520893249873119</v>
      </c>
      <c r="C36" s="611" t="s">
        <v>133</v>
      </c>
      <c r="D36" s="95" t="s">
        <v>547</v>
      </c>
      <c r="E36" s="282" t="s">
        <v>547</v>
      </c>
    </row>
    <row r="37" spans="1:5" ht="11.25">
      <c r="A37" s="619" t="s">
        <v>762</v>
      </c>
      <c r="B37" s="536">
        <v>32.514445580597</v>
      </c>
      <c r="C37" s="536"/>
      <c r="D37" s="536"/>
      <c r="E37" s="537"/>
    </row>
    <row r="38" spans="1:5" ht="15" customHeight="1">
      <c r="A38" s="810" t="s">
        <v>687</v>
      </c>
      <c r="B38" s="536">
        <v>4416.336672784116</v>
      </c>
      <c r="C38" s="536"/>
      <c r="D38" s="100"/>
      <c r="E38" s="101"/>
    </row>
    <row r="39" spans="1:5" ht="11.25">
      <c r="A39" s="608"/>
      <c r="B39" s="95"/>
      <c r="C39" s="83"/>
      <c r="D39" s="83"/>
      <c r="E39" s="84"/>
    </row>
    <row r="40" spans="1:5" ht="12" customHeight="1">
      <c r="A40" s="608" t="s">
        <v>525</v>
      </c>
      <c r="B40" s="172"/>
      <c r="C40" s="172"/>
      <c r="D40" s="172"/>
      <c r="E40" s="140"/>
    </row>
    <row r="41" spans="1:5" ht="12" customHeight="1">
      <c r="A41" s="609" t="s">
        <v>46</v>
      </c>
      <c r="B41" s="172"/>
      <c r="C41" s="172"/>
      <c r="D41" s="172"/>
      <c r="E41" s="140"/>
    </row>
    <row r="42" spans="1:5" ht="12" customHeight="1">
      <c r="A42" s="616" t="s">
        <v>556</v>
      </c>
      <c r="B42" s="172">
        <v>1854.7784031466758</v>
      </c>
      <c r="C42" s="95" t="s">
        <v>549</v>
      </c>
      <c r="D42" s="532" t="s">
        <v>673</v>
      </c>
      <c r="E42" s="767" t="s">
        <v>775</v>
      </c>
    </row>
    <row r="43" spans="1:5" ht="12" customHeight="1">
      <c r="A43" s="616" t="s">
        <v>592</v>
      </c>
      <c r="B43" s="95">
        <v>9.977748386640728</v>
      </c>
      <c r="C43" s="95" t="s">
        <v>549</v>
      </c>
      <c r="D43" s="532" t="s">
        <v>554</v>
      </c>
      <c r="E43" s="282" t="s">
        <v>547</v>
      </c>
    </row>
    <row r="44" spans="1:5" ht="12" customHeight="1">
      <c r="A44" s="616" t="s">
        <v>133</v>
      </c>
      <c r="B44" s="95">
        <v>28.36998815767214</v>
      </c>
      <c r="C44" s="611" t="s">
        <v>133</v>
      </c>
      <c r="D44" s="611" t="s">
        <v>547</v>
      </c>
      <c r="E44" s="612" t="s">
        <v>547</v>
      </c>
    </row>
    <row r="45" spans="1:5" ht="12" customHeight="1">
      <c r="A45" s="598" t="s">
        <v>526</v>
      </c>
      <c r="B45" s="536">
        <v>1893.1261396909888</v>
      </c>
      <c r="C45" s="690"/>
      <c r="D45" s="690"/>
      <c r="E45" s="691"/>
    </row>
    <row r="46" spans="1:5" ht="12" customHeight="1">
      <c r="A46" s="203"/>
      <c r="B46" s="83"/>
      <c r="C46" s="729"/>
      <c r="D46" s="729"/>
      <c r="E46" s="729"/>
    </row>
    <row r="47" ht="12.75">
      <c r="A47" s="620" t="s">
        <v>681</v>
      </c>
    </row>
    <row r="48" ht="11.25">
      <c r="A48" s="122" t="s">
        <v>590</v>
      </c>
    </row>
    <row r="49" ht="12.75">
      <c r="A49" s="122" t="s">
        <v>732</v>
      </c>
    </row>
    <row r="50" ht="12.75">
      <c r="A50" s="641" t="s">
        <v>682</v>
      </c>
    </row>
    <row r="51" ht="11.25">
      <c r="A51" s="641" t="s">
        <v>591</v>
      </c>
    </row>
    <row r="52" spans="1:5" ht="11.25">
      <c r="A52" s="833" t="s">
        <v>809</v>
      </c>
      <c r="E52" s="125"/>
    </row>
    <row r="53" spans="1:5" ht="12.75">
      <c r="A53" s="122" t="s">
        <v>750</v>
      </c>
      <c r="E53" s="125"/>
    </row>
    <row r="54" ht="11.25">
      <c r="E54" s="125"/>
    </row>
  </sheetData>
  <sheetProtection/>
  <printOptions horizontalCentered="1"/>
  <pageMargins left="0.36" right="0.18" top="0.551181102362205" bottom="0.31496062992126" header="0.511811023622047" footer="0.511811023622047"/>
  <pageSetup fitToHeight="1" fitToWidth="1" horizontalDpi="600" verticalDpi="600" orientation="portrait" paperSize="9" scale="76" r:id="rId1"/>
</worksheet>
</file>

<file path=xl/worksheets/sheet19.xml><?xml version="1.0" encoding="utf-8"?>
<worksheet xmlns="http://schemas.openxmlformats.org/spreadsheetml/2006/main" xmlns:r="http://schemas.openxmlformats.org/officeDocument/2006/relationships">
  <sheetPr>
    <tabColor rgb="FF00B050"/>
  </sheetPr>
  <dimension ref="A1:I28"/>
  <sheetViews>
    <sheetView zoomScalePageLayoutView="0" workbookViewId="0" topLeftCell="A1">
      <selection activeCell="A1" sqref="A1"/>
    </sheetView>
  </sheetViews>
  <sheetFormatPr defaultColWidth="9.140625" defaultRowHeight="12.75"/>
  <cols>
    <col min="1" max="1" width="42.28125" style="122" customWidth="1"/>
    <col min="2" max="2" width="12.421875" style="122" bestFit="1" customWidth="1"/>
    <col min="3" max="3" width="19.28125" style="122" bestFit="1" customWidth="1"/>
    <col min="4" max="4" width="5.28125" style="206" bestFit="1" customWidth="1"/>
    <col min="5" max="6" width="16.140625" style="122" customWidth="1"/>
    <col min="7" max="7" width="7.7109375" style="190" customWidth="1"/>
    <col min="8" max="16384" width="9.140625" style="122" customWidth="1"/>
  </cols>
  <sheetData>
    <row r="1" spans="1:6" ht="15.75" customHeight="1">
      <c r="A1" s="538"/>
      <c r="B1" s="150"/>
      <c r="C1" s="188"/>
      <c r="D1" s="151"/>
      <c r="E1" s="621"/>
      <c r="F1" s="189"/>
    </row>
    <row r="2" spans="1:7" ht="12" customHeight="1">
      <c r="A2" s="538"/>
      <c r="B2" s="150"/>
      <c r="C2" s="188"/>
      <c r="D2" s="151"/>
      <c r="E2" s="151"/>
      <c r="F2" s="151"/>
      <c r="G2" s="544"/>
    </row>
    <row r="3" spans="1:7" ht="21.75" customHeight="1">
      <c r="A3" s="582" t="s">
        <v>557</v>
      </c>
      <c r="B3" s="127"/>
      <c r="C3" s="127"/>
      <c r="D3" s="191"/>
      <c r="E3" s="191"/>
      <c r="F3" s="661"/>
      <c r="G3" s="544"/>
    </row>
    <row r="4" spans="1:7" ht="12" customHeight="1">
      <c r="A4" s="129"/>
      <c r="B4" s="622"/>
      <c r="C4" s="622"/>
      <c r="D4" s="622"/>
      <c r="E4" s="622"/>
      <c r="F4" s="662"/>
      <c r="G4" s="544"/>
    </row>
    <row r="5" spans="1:8" ht="63" customHeight="1">
      <c r="A5" s="623" t="s">
        <v>4</v>
      </c>
      <c r="B5" s="624" t="s">
        <v>642</v>
      </c>
      <c r="C5" s="624" t="s">
        <v>558</v>
      </c>
      <c r="D5" s="624" t="s">
        <v>381</v>
      </c>
      <c r="E5" s="914" t="s">
        <v>559</v>
      </c>
      <c r="F5" s="915"/>
      <c r="G5" s="544"/>
      <c r="H5" s="642"/>
    </row>
    <row r="6" spans="1:7" ht="15" customHeight="1">
      <c r="A6" s="625"/>
      <c r="B6" s="626"/>
      <c r="C6" s="626"/>
      <c r="D6" s="626"/>
      <c r="E6" s="627" t="s">
        <v>560</v>
      </c>
      <c r="F6" s="663" t="s">
        <v>561</v>
      </c>
      <c r="G6" s="544"/>
    </row>
    <row r="7" spans="1:8" ht="12" customHeight="1">
      <c r="A7" s="607" t="s">
        <v>518</v>
      </c>
      <c r="B7" s="71"/>
      <c r="C7" s="71"/>
      <c r="D7" s="71"/>
      <c r="E7" s="71"/>
      <c r="F7" s="72"/>
      <c r="G7" s="544"/>
      <c r="H7" s="642"/>
    </row>
    <row r="8" spans="1:7" ht="12" customHeight="1">
      <c r="A8" s="608" t="s">
        <v>530</v>
      </c>
      <c r="B8" s="172"/>
      <c r="C8" s="172"/>
      <c r="D8" s="172"/>
      <c r="E8" s="172"/>
      <c r="F8" s="140"/>
      <c r="G8" s="544"/>
    </row>
    <row r="9" spans="1:7" ht="12" customHeight="1">
      <c r="A9" s="609" t="s">
        <v>224</v>
      </c>
      <c r="B9" s="95"/>
      <c r="C9" s="95"/>
      <c r="D9" s="532"/>
      <c r="E9" s="532"/>
      <c r="F9" s="533"/>
      <c r="G9" s="544"/>
    </row>
    <row r="10" spans="1:7" ht="12" customHeight="1">
      <c r="A10" s="616" t="s">
        <v>548</v>
      </c>
      <c r="B10" s="95"/>
      <c r="C10" s="95" t="s">
        <v>550</v>
      </c>
      <c r="D10" s="95" t="s">
        <v>98</v>
      </c>
      <c r="E10" s="628"/>
      <c r="F10" s="664"/>
      <c r="G10" s="544"/>
    </row>
    <row r="11" spans="1:7" ht="12" customHeight="1">
      <c r="A11" s="616" t="s">
        <v>551</v>
      </c>
      <c r="B11" s="95"/>
      <c r="C11" s="95" t="s">
        <v>552</v>
      </c>
      <c r="D11" s="95" t="s">
        <v>96</v>
      </c>
      <c r="E11" s="628"/>
      <c r="F11" s="664"/>
      <c r="G11" s="544"/>
    </row>
    <row r="12" spans="1:7" ht="12" customHeight="1">
      <c r="A12" s="616"/>
      <c r="B12" s="95"/>
      <c r="C12" s="95"/>
      <c r="D12" s="95"/>
      <c r="E12" s="628"/>
      <c r="F12" s="664"/>
      <c r="G12" s="544"/>
    </row>
    <row r="13" spans="1:7" ht="12" customHeight="1">
      <c r="A13" s="609" t="s">
        <v>521</v>
      </c>
      <c r="B13" s="95"/>
      <c r="C13" s="95"/>
      <c r="D13" s="95"/>
      <c r="E13" s="628"/>
      <c r="F13" s="664"/>
      <c r="G13" s="544"/>
    </row>
    <row r="14" spans="1:7" ht="12" customHeight="1">
      <c r="A14" s="616" t="s">
        <v>553</v>
      </c>
      <c r="B14" s="95"/>
      <c r="C14" s="532" t="s">
        <v>550</v>
      </c>
      <c r="D14" s="532" t="s">
        <v>97</v>
      </c>
      <c r="E14" s="628"/>
      <c r="F14" s="664"/>
      <c r="G14" s="544"/>
    </row>
    <row r="15" spans="1:7" ht="12" customHeight="1">
      <c r="A15" s="609"/>
      <c r="B15" s="172"/>
      <c r="C15" s="95"/>
      <c r="D15" s="95"/>
      <c r="E15" s="628"/>
      <c r="F15" s="664"/>
      <c r="G15" s="544"/>
    </row>
    <row r="16" spans="1:7" ht="12" customHeight="1">
      <c r="A16" s="608" t="s">
        <v>522</v>
      </c>
      <c r="B16" s="172"/>
      <c r="C16" s="172"/>
      <c r="D16" s="172"/>
      <c r="E16" s="628"/>
      <c r="F16" s="664"/>
      <c r="G16" s="544"/>
    </row>
    <row r="17" spans="1:7" ht="12" customHeight="1">
      <c r="A17" s="609" t="s">
        <v>46</v>
      </c>
      <c r="B17" s="95"/>
      <c r="C17" s="532" t="s">
        <v>554</v>
      </c>
      <c r="D17" s="532" t="s">
        <v>562</v>
      </c>
      <c r="E17" s="628"/>
      <c r="F17" s="664"/>
      <c r="G17" s="544"/>
    </row>
    <row r="18" spans="1:7" ht="12" customHeight="1">
      <c r="A18" s="608"/>
      <c r="B18" s="95"/>
      <c r="C18" s="83"/>
      <c r="D18" s="95"/>
      <c r="E18" s="628"/>
      <c r="F18" s="664"/>
      <c r="G18" s="544"/>
    </row>
    <row r="19" spans="1:9" s="206" customFormat="1" ht="12" customHeight="1">
      <c r="A19" s="608" t="s">
        <v>525</v>
      </c>
      <c r="B19" s="172"/>
      <c r="C19" s="172"/>
      <c r="D19" s="172"/>
      <c r="E19" s="628"/>
      <c r="F19" s="664"/>
      <c r="G19" s="544"/>
      <c r="H19" s="122"/>
      <c r="I19" s="122"/>
    </row>
    <row r="20" spans="1:7" ht="12" customHeight="1">
      <c r="A20" s="610" t="s">
        <v>556</v>
      </c>
      <c r="B20" s="629"/>
      <c r="C20" s="534" t="s">
        <v>552</v>
      </c>
      <c r="D20" s="534" t="s">
        <v>563</v>
      </c>
      <c r="E20" s="630"/>
      <c r="F20" s="631"/>
      <c r="G20" s="544"/>
    </row>
    <row r="22" ht="12" customHeight="1">
      <c r="G22" s="601"/>
    </row>
    <row r="23" spans="1:7" ht="29.25" customHeight="1">
      <c r="A23" s="632"/>
      <c r="G23" s="601"/>
    </row>
    <row r="24" ht="12" customHeight="1">
      <c r="G24" s="601"/>
    </row>
    <row r="25" ht="12" customHeight="1">
      <c r="G25" s="601"/>
    </row>
    <row r="26" ht="12" customHeight="1">
      <c r="G26" s="601"/>
    </row>
    <row r="27" ht="12" customHeight="1">
      <c r="G27" s="601"/>
    </row>
    <row r="28" ht="12.75">
      <c r="G28" s="601"/>
    </row>
  </sheetData>
  <sheetProtection/>
  <mergeCells count="1">
    <mergeCell ref="E5:F5"/>
  </mergeCells>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L56"/>
  <sheetViews>
    <sheetView zoomScalePageLayoutView="0" workbookViewId="0" topLeftCell="A1">
      <selection activeCell="A1" sqref="A1"/>
    </sheetView>
  </sheetViews>
  <sheetFormatPr defaultColWidth="9.140625" defaultRowHeight="12.75"/>
  <cols>
    <col min="1" max="1" width="3.7109375" style="7" customWidth="1"/>
    <col min="2" max="2" width="23.8515625" style="7" customWidth="1"/>
    <col min="3" max="3" width="50.7109375" style="7" customWidth="1"/>
    <col min="4" max="4" width="30.7109375" style="7" bestFit="1" customWidth="1"/>
    <col min="5" max="5" width="23.7109375" style="7" bestFit="1" customWidth="1"/>
    <col min="6" max="6" width="15.8515625" style="7" customWidth="1"/>
    <col min="7" max="7" width="10.7109375" style="7" customWidth="1"/>
    <col min="8" max="8" width="11.7109375" style="7" customWidth="1"/>
    <col min="9" max="11" width="10.7109375" style="7" customWidth="1"/>
    <col min="12" max="12" width="5.7109375" style="7" customWidth="1"/>
    <col min="13" max="16384" width="9.140625" style="7" customWidth="1"/>
  </cols>
  <sheetData>
    <row r="1" spans="1:11" s="1" customFormat="1" ht="15.75">
      <c r="A1" s="19"/>
      <c r="B1" s="12" t="s">
        <v>17</v>
      </c>
      <c r="E1" s="22"/>
      <c r="F1" s="22"/>
      <c r="G1" s="22"/>
      <c r="H1" s="22"/>
      <c r="I1" s="22"/>
      <c r="J1" s="22"/>
      <c r="K1" s="22"/>
    </row>
    <row r="2" spans="1:12" s="11" customFormat="1" ht="12">
      <c r="A2" s="13"/>
      <c r="B2" s="14" t="s">
        <v>11</v>
      </c>
      <c r="C2" s="14" t="s">
        <v>12</v>
      </c>
      <c r="D2" s="14" t="s">
        <v>14</v>
      </c>
      <c r="E2" s="14" t="s">
        <v>204</v>
      </c>
      <c r="F2" s="15"/>
      <c r="G2" s="14"/>
      <c r="H2" s="14"/>
      <c r="I2" s="14"/>
      <c r="J2" s="14"/>
      <c r="K2" s="16"/>
      <c r="L2" s="17"/>
    </row>
    <row r="3" spans="1:12" s="1" customFormat="1" ht="12">
      <c r="A3" s="23">
        <v>1</v>
      </c>
      <c r="B3" s="10" t="s">
        <v>240</v>
      </c>
      <c r="C3" s="24" t="s">
        <v>13</v>
      </c>
      <c r="D3" s="10"/>
      <c r="E3" s="10"/>
      <c r="F3" s="10"/>
      <c r="G3" s="25"/>
      <c r="H3" s="25"/>
      <c r="I3" s="25"/>
      <c r="J3" s="25"/>
      <c r="K3" s="26"/>
      <c r="L3" s="8"/>
    </row>
    <row r="4" spans="1:12" s="1" customFormat="1" ht="12">
      <c r="A4" s="23">
        <v>2</v>
      </c>
      <c r="B4" s="10" t="s">
        <v>5</v>
      </c>
      <c r="C4" s="27" t="s">
        <v>20</v>
      </c>
      <c r="D4" s="10"/>
      <c r="E4" s="10" t="s">
        <v>248</v>
      </c>
      <c r="F4" s="10"/>
      <c r="G4" s="25"/>
      <c r="H4" s="25"/>
      <c r="I4" s="25"/>
      <c r="J4" s="25"/>
      <c r="K4" s="26"/>
      <c r="L4" s="8"/>
    </row>
    <row r="5" spans="1:12" s="1" customFormat="1" ht="12">
      <c r="A5" s="39" t="s">
        <v>241</v>
      </c>
      <c r="B5" s="10" t="s">
        <v>243</v>
      </c>
      <c r="C5" s="24" t="s">
        <v>18</v>
      </c>
      <c r="D5" s="10"/>
      <c r="E5" s="10" t="s">
        <v>205</v>
      </c>
      <c r="F5" s="10"/>
      <c r="G5" s="25"/>
      <c r="H5" s="25"/>
      <c r="I5" s="25"/>
      <c r="J5" s="25"/>
      <c r="K5" s="26"/>
      <c r="L5" s="8"/>
    </row>
    <row r="6" spans="1:12" s="1" customFormat="1" ht="12">
      <c r="A6" s="39" t="s">
        <v>242</v>
      </c>
      <c r="B6" s="10" t="s">
        <v>244</v>
      </c>
      <c r="C6" s="24" t="s">
        <v>246</v>
      </c>
      <c r="D6" s="10" t="s">
        <v>21</v>
      </c>
      <c r="E6" s="10"/>
      <c r="F6" s="10"/>
      <c r="G6" s="25"/>
      <c r="H6" s="25"/>
      <c r="I6" s="25"/>
      <c r="J6" s="25"/>
      <c r="K6" s="26"/>
      <c r="L6" s="8"/>
    </row>
    <row r="7" spans="1:12" s="1" customFormat="1" ht="12">
      <c r="A7" s="23">
        <v>4</v>
      </c>
      <c r="B7" s="10" t="s">
        <v>7</v>
      </c>
      <c r="C7" s="27" t="s">
        <v>20</v>
      </c>
      <c r="D7" s="10"/>
      <c r="E7" s="10"/>
      <c r="F7" s="10"/>
      <c r="G7" s="25"/>
      <c r="H7" s="25"/>
      <c r="I7" s="25"/>
      <c r="J7" s="25"/>
      <c r="K7" s="26"/>
      <c r="L7" s="8"/>
    </row>
    <row r="8" spans="1:12" s="1" customFormat="1" ht="12">
      <c r="A8" s="23">
        <v>5</v>
      </c>
      <c r="B8" s="10" t="s">
        <v>8</v>
      </c>
      <c r="C8" s="24" t="s">
        <v>18</v>
      </c>
      <c r="D8" s="10" t="s">
        <v>247</v>
      </c>
      <c r="E8" s="10"/>
      <c r="F8" s="10"/>
      <c r="G8" s="25"/>
      <c r="H8" s="25"/>
      <c r="I8" s="25"/>
      <c r="J8" s="25"/>
      <c r="K8" s="26"/>
      <c r="L8" s="8"/>
    </row>
    <row r="9" spans="1:12" s="1" customFormat="1" ht="12">
      <c r="A9" s="23">
        <v>6</v>
      </c>
      <c r="B9" s="10" t="s">
        <v>9</v>
      </c>
      <c r="C9" s="27" t="s">
        <v>20</v>
      </c>
      <c r="D9" s="10" t="s">
        <v>206</v>
      </c>
      <c r="E9" s="10" t="s">
        <v>210</v>
      </c>
      <c r="F9" s="10"/>
      <c r="G9" s="25"/>
      <c r="H9" s="25"/>
      <c r="I9" s="25"/>
      <c r="J9" s="25"/>
      <c r="K9" s="26"/>
      <c r="L9" s="8"/>
    </row>
    <row r="10" spans="1:12" s="1" customFormat="1" ht="12">
      <c r="A10" s="23">
        <v>7</v>
      </c>
      <c r="B10" s="10" t="s">
        <v>10</v>
      </c>
      <c r="C10" s="27" t="s">
        <v>20</v>
      </c>
      <c r="D10" s="10"/>
      <c r="E10" s="10"/>
      <c r="F10" s="10"/>
      <c r="G10" s="25"/>
      <c r="H10" s="25"/>
      <c r="I10" s="25"/>
      <c r="J10" s="25"/>
      <c r="K10" s="26"/>
      <c r="L10" s="8"/>
    </row>
    <row r="11" spans="1:12" s="1" customFormat="1" ht="12">
      <c r="A11" s="23">
        <v>8</v>
      </c>
      <c r="B11" s="10" t="s">
        <v>245</v>
      </c>
      <c r="C11" s="27" t="s">
        <v>20</v>
      </c>
      <c r="D11" s="10"/>
      <c r="E11" s="10" t="s">
        <v>249</v>
      </c>
      <c r="F11" s="10"/>
      <c r="G11" s="25"/>
      <c r="H11" s="25"/>
      <c r="I11" s="25"/>
      <c r="J11" s="25"/>
      <c r="K11" s="26"/>
      <c r="L11" s="8"/>
    </row>
    <row r="12" spans="1:12" s="1" customFormat="1" ht="12">
      <c r="A12" s="23">
        <v>9</v>
      </c>
      <c r="B12" s="10" t="s">
        <v>115</v>
      </c>
      <c r="C12" s="24" t="s">
        <v>18</v>
      </c>
      <c r="D12" s="10" t="s">
        <v>250</v>
      </c>
      <c r="E12" s="10" t="s">
        <v>205</v>
      </c>
      <c r="F12" s="10"/>
      <c r="G12" s="25"/>
      <c r="H12" s="25"/>
      <c r="I12" s="25"/>
      <c r="J12" s="25"/>
      <c r="K12" s="26"/>
      <c r="L12" s="8"/>
    </row>
    <row r="13" spans="1:12" s="1" customFormat="1" ht="12">
      <c r="A13" s="28">
        <v>10</v>
      </c>
      <c r="B13" s="29" t="s">
        <v>207</v>
      </c>
      <c r="C13" s="30" t="s">
        <v>22</v>
      </c>
      <c r="D13" s="29"/>
      <c r="E13" s="29"/>
      <c r="F13" s="29"/>
      <c r="G13" s="31"/>
      <c r="H13" s="31"/>
      <c r="I13" s="31"/>
      <c r="J13" s="31"/>
      <c r="K13" s="32"/>
      <c r="L13" s="8"/>
    </row>
    <row r="14" spans="1:12" s="1" customFormat="1" ht="15" customHeight="1">
      <c r="A14" s="8"/>
      <c r="B14" s="8"/>
      <c r="C14" s="8"/>
      <c r="D14" s="8"/>
      <c r="E14" s="8"/>
      <c r="F14" s="8"/>
      <c r="G14" s="8"/>
      <c r="H14" s="8"/>
      <c r="I14" s="10"/>
      <c r="J14" s="10"/>
      <c r="K14" s="8"/>
      <c r="L14" s="8"/>
    </row>
    <row r="15" spans="1:12" s="1" customFormat="1" ht="15" customHeight="1">
      <c r="A15" s="8"/>
      <c r="B15" s="8"/>
      <c r="C15" s="8"/>
      <c r="D15" s="8"/>
      <c r="E15" s="8"/>
      <c r="F15" s="8"/>
      <c r="G15" s="8"/>
      <c r="H15" s="8"/>
      <c r="I15" s="10"/>
      <c r="J15" s="10"/>
      <c r="K15" s="8"/>
      <c r="L15" s="8"/>
    </row>
    <row r="16" spans="1:12" s="1" customFormat="1" ht="15" customHeight="1">
      <c r="A16" s="8"/>
      <c r="B16" s="8"/>
      <c r="C16" s="8"/>
      <c r="D16" s="8"/>
      <c r="E16" s="8"/>
      <c r="F16" s="8"/>
      <c r="G16" s="8"/>
      <c r="H16" s="8"/>
      <c r="I16" s="10"/>
      <c r="J16" s="10"/>
      <c r="K16" s="8"/>
      <c r="L16" s="8"/>
    </row>
    <row r="17" spans="1:12" s="1" customFormat="1" ht="12.75">
      <c r="A17" s="8"/>
      <c r="B17" s="33"/>
      <c r="C17" s="18" t="s">
        <v>19</v>
      </c>
      <c r="D17" s="13" t="s">
        <v>114</v>
      </c>
      <c r="E17" s="34"/>
      <c r="F17" s="34"/>
      <c r="G17" s="35"/>
      <c r="H17" s="34" t="s">
        <v>15</v>
      </c>
      <c r="I17" s="34"/>
      <c r="J17" s="34"/>
      <c r="K17" s="16"/>
      <c r="L17" s="8"/>
    </row>
    <row r="18" spans="1:12" s="1" customFormat="1" ht="12">
      <c r="A18" s="8"/>
      <c r="B18" s="23">
        <v>1</v>
      </c>
      <c r="C18" s="26" t="s">
        <v>208</v>
      </c>
      <c r="D18" s="23"/>
      <c r="E18" s="10"/>
      <c r="F18" s="10"/>
      <c r="G18" s="26"/>
      <c r="H18" s="10"/>
      <c r="I18" s="10"/>
      <c r="J18" s="10"/>
      <c r="K18" s="26"/>
      <c r="L18" s="8"/>
    </row>
    <row r="19" spans="1:12" s="1" customFormat="1" ht="12">
      <c r="A19" s="8"/>
      <c r="B19" s="23">
        <v>2</v>
      </c>
      <c r="C19" s="26" t="s">
        <v>56</v>
      </c>
      <c r="D19" s="23"/>
      <c r="E19" s="10"/>
      <c r="F19" s="10"/>
      <c r="G19" s="26"/>
      <c r="H19" s="10"/>
      <c r="I19" s="10"/>
      <c r="J19" s="10"/>
      <c r="K19" s="26"/>
      <c r="L19" s="8"/>
    </row>
    <row r="20" spans="1:12" s="1" customFormat="1" ht="12">
      <c r="A20" s="8"/>
      <c r="B20" s="23">
        <v>3</v>
      </c>
      <c r="C20" s="26" t="s">
        <v>251</v>
      </c>
      <c r="D20" s="23"/>
      <c r="E20" s="10"/>
      <c r="F20" s="10"/>
      <c r="G20" s="26"/>
      <c r="H20" s="10"/>
      <c r="I20" s="10"/>
      <c r="J20" s="10"/>
      <c r="K20" s="26"/>
      <c r="L20" s="8"/>
    </row>
    <row r="21" spans="1:12" s="1" customFormat="1" ht="12">
      <c r="A21" s="8"/>
      <c r="B21" s="23">
        <v>4</v>
      </c>
      <c r="C21" s="26" t="s">
        <v>6</v>
      </c>
      <c r="D21" s="23" t="s">
        <v>230</v>
      </c>
      <c r="E21" s="10"/>
      <c r="F21" s="10"/>
      <c r="G21" s="26"/>
      <c r="H21" s="10"/>
      <c r="I21" s="10"/>
      <c r="J21" s="10"/>
      <c r="K21" s="26"/>
      <c r="L21" s="8"/>
    </row>
    <row r="22" spans="1:12" s="1" customFormat="1" ht="12">
      <c r="A22" s="8"/>
      <c r="B22" s="23"/>
      <c r="C22" s="26"/>
      <c r="D22" s="23" t="s">
        <v>57</v>
      </c>
      <c r="E22" s="10"/>
      <c r="F22" s="10"/>
      <c r="G22" s="26"/>
      <c r="H22" s="10"/>
      <c r="I22" s="10"/>
      <c r="J22" s="10"/>
      <c r="K22" s="26"/>
      <c r="L22" s="8"/>
    </row>
    <row r="23" spans="1:12" s="1" customFormat="1" ht="12">
      <c r="A23" s="8"/>
      <c r="B23" s="23">
        <v>5</v>
      </c>
      <c r="C23" s="26" t="s">
        <v>9</v>
      </c>
      <c r="D23" s="23" t="s">
        <v>263</v>
      </c>
      <c r="E23" s="10"/>
      <c r="F23" s="10"/>
      <c r="G23" s="26"/>
      <c r="H23" s="10"/>
      <c r="I23" s="10"/>
      <c r="J23" s="10"/>
      <c r="K23" s="26"/>
      <c r="L23" s="8"/>
    </row>
    <row r="24" spans="1:12" s="1" customFormat="1" ht="12">
      <c r="A24" s="8"/>
      <c r="B24" s="23"/>
      <c r="C24" s="26"/>
      <c r="D24" s="23" t="s">
        <v>262</v>
      </c>
      <c r="E24" s="10"/>
      <c r="F24" s="10"/>
      <c r="G24" s="26"/>
      <c r="H24" s="10"/>
      <c r="I24" s="10"/>
      <c r="J24" s="10"/>
      <c r="K24" s="26"/>
      <c r="L24" s="8"/>
    </row>
    <row r="25" spans="1:12" s="1" customFormat="1" ht="12">
      <c r="A25" s="8"/>
      <c r="B25" s="23"/>
      <c r="C25" s="26"/>
      <c r="D25" s="23" t="s">
        <v>58</v>
      </c>
      <c r="E25" s="10"/>
      <c r="F25" s="10"/>
      <c r="G25" s="26"/>
      <c r="H25" s="10"/>
      <c r="I25" s="10"/>
      <c r="J25" s="10"/>
      <c r="K25" s="26"/>
      <c r="L25" s="8"/>
    </row>
    <row r="26" spans="1:12" s="1" customFormat="1" ht="12">
      <c r="A26" s="8"/>
      <c r="B26" s="23">
        <v>6</v>
      </c>
      <c r="C26" s="26" t="s">
        <v>115</v>
      </c>
      <c r="D26" s="23" t="s">
        <v>264</v>
      </c>
      <c r="E26" s="10"/>
      <c r="F26" s="10"/>
      <c r="G26" s="26"/>
      <c r="H26" s="10"/>
      <c r="I26" s="10"/>
      <c r="J26" s="10"/>
      <c r="K26" s="26"/>
      <c r="L26" s="8"/>
    </row>
    <row r="27" spans="1:12" s="1" customFormat="1" ht="12">
      <c r="A27" s="8"/>
      <c r="B27" s="23">
        <f>B26+1</f>
        <v>7</v>
      </c>
      <c r="C27" s="26" t="s">
        <v>7</v>
      </c>
      <c r="D27" s="23" t="s">
        <v>234</v>
      </c>
      <c r="E27" s="10"/>
      <c r="F27" s="10"/>
      <c r="G27" s="26"/>
      <c r="H27" s="10" t="s">
        <v>16</v>
      </c>
      <c r="I27" s="10"/>
      <c r="J27" s="10"/>
      <c r="K27" s="26"/>
      <c r="L27" s="8"/>
    </row>
    <row r="28" spans="1:12" s="1" customFormat="1" ht="12">
      <c r="A28" s="8"/>
      <c r="B28" s="23">
        <f>B27+1</f>
        <v>8</v>
      </c>
      <c r="C28" s="26" t="s">
        <v>10</v>
      </c>
      <c r="D28" s="23" t="s">
        <v>236</v>
      </c>
      <c r="E28" s="10"/>
      <c r="F28" s="10"/>
      <c r="G28" s="26"/>
      <c r="H28" s="10" t="s">
        <v>16</v>
      </c>
      <c r="I28" s="10"/>
      <c r="J28" s="10"/>
      <c r="K28" s="26"/>
      <c r="L28" s="8"/>
    </row>
    <row r="29" spans="1:12" s="1" customFormat="1" ht="12">
      <c r="A29" s="8"/>
      <c r="B29" s="23"/>
      <c r="C29" s="26"/>
      <c r="D29" s="23" t="s">
        <v>237</v>
      </c>
      <c r="E29" s="10"/>
      <c r="F29" s="10"/>
      <c r="G29" s="26"/>
      <c r="H29" s="10"/>
      <c r="I29" s="10"/>
      <c r="J29" s="10"/>
      <c r="K29" s="26"/>
      <c r="L29" s="8"/>
    </row>
    <row r="30" spans="1:12" s="1" customFormat="1" ht="12">
      <c r="A30" s="8"/>
      <c r="B30" s="23">
        <f>B28+1</f>
        <v>9</v>
      </c>
      <c r="C30" s="26" t="s">
        <v>5</v>
      </c>
      <c r="D30" s="23" t="s">
        <v>231</v>
      </c>
      <c r="E30" s="10"/>
      <c r="F30" s="10"/>
      <c r="G30" s="26"/>
      <c r="H30" s="10" t="s">
        <v>16</v>
      </c>
      <c r="I30" s="10"/>
      <c r="J30" s="10"/>
      <c r="K30" s="26"/>
      <c r="L30" s="8"/>
    </row>
    <row r="31" spans="1:12" s="1" customFormat="1" ht="12">
      <c r="A31" s="8"/>
      <c r="B31" s="23">
        <f>B30+1</f>
        <v>10</v>
      </c>
      <c r="C31" s="26" t="s">
        <v>6</v>
      </c>
      <c r="D31" s="23" t="s">
        <v>232</v>
      </c>
      <c r="E31" s="10"/>
      <c r="F31" s="10"/>
      <c r="G31" s="26"/>
      <c r="H31" s="10" t="s">
        <v>16</v>
      </c>
      <c r="I31" s="10"/>
      <c r="J31" s="10"/>
      <c r="K31" s="26"/>
      <c r="L31" s="8"/>
    </row>
    <row r="32" spans="1:12" s="1" customFormat="1" ht="12">
      <c r="A32" s="8"/>
      <c r="B32" s="23"/>
      <c r="C32" s="26"/>
      <c r="D32" s="23" t="s">
        <v>233</v>
      </c>
      <c r="E32" s="10"/>
      <c r="F32" s="10"/>
      <c r="G32" s="26"/>
      <c r="H32" s="10"/>
      <c r="I32" s="10"/>
      <c r="J32" s="10"/>
      <c r="K32" s="26"/>
      <c r="L32" s="8"/>
    </row>
    <row r="33" spans="1:12" s="1" customFormat="1" ht="12">
      <c r="A33" s="8"/>
      <c r="B33" s="23">
        <f>B31+1</f>
        <v>11</v>
      </c>
      <c r="C33" s="26" t="s">
        <v>9</v>
      </c>
      <c r="D33" s="23" t="s">
        <v>235</v>
      </c>
      <c r="E33" s="10"/>
      <c r="F33" s="10"/>
      <c r="G33" s="26"/>
      <c r="H33" s="10" t="s">
        <v>16</v>
      </c>
      <c r="I33" s="10"/>
      <c r="J33" s="10"/>
      <c r="K33" s="26"/>
      <c r="L33" s="8"/>
    </row>
    <row r="34" spans="1:12" s="1" customFormat="1" ht="12">
      <c r="A34" s="8"/>
      <c r="B34" s="23">
        <f>B33+1</f>
        <v>12</v>
      </c>
      <c r="C34" s="26" t="s">
        <v>238</v>
      </c>
      <c r="D34" s="23" t="s">
        <v>239</v>
      </c>
      <c r="E34" s="10"/>
      <c r="F34" s="10"/>
      <c r="G34" s="26"/>
      <c r="H34" s="10" t="s">
        <v>16</v>
      </c>
      <c r="I34" s="10"/>
      <c r="J34" s="10"/>
      <c r="K34" s="26"/>
      <c r="L34" s="8"/>
    </row>
    <row r="35" spans="1:12" s="1" customFormat="1" ht="12">
      <c r="A35" s="8"/>
      <c r="B35" s="23">
        <f>B34+1</f>
        <v>13</v>
      </c>
      <c r="C35" s="26" t="s">
        <v>115</v>
      </c>
      <c r="D35" s="23" t="s">
        <v>209</v>
      </c>
      <c r="E35" s="10"/>
      <c r="F35" s="10"/>
      <c r="G35" s="26"/>
      <c r="H35" s="10" t="s">
        <v>16</v>
      </c>
      <c r="I35" s="10"/>
      <c r="J35" s="10"/>
      <c r="K35" s="26"/>
      <c r="L35" s="8"/>
    </row>
    <row r="36" spans="1:12" s="1" customFormat="1" ht="12">
      <c r="A36" s="8"/>
      <c r="B36" s="28">
        <f>B35+1</f>
        <v>14</v>
      </c>
      <c r="C36" s="32" t="s">
        <v>8</v>
      </c>
      <c r="D36" s="28" t="s">
        <v>265</v>
      </c>
      <c r="E36" s="29"/>
      <c r="F36" s="29"/>
      <c r="G36" s="32"/>
      <c r="H36" s="29" t="s">
        <v>16</v>
      </c>
      <c r="I36" s="29"/>
      <c r="J36" s="29"/>
      <c r="K36" s="32"/>
      <c r="L36" s="8"/>
    </row>
    <row r="37" spans="1:12" s="1" customFormat="1" ht="15" customHeight="1">
      <c r="A37" s="8"/>
      <c r="B37" s="8"/>
      <c r="C37" s="8"/>
      <c r="D37" s="8"/>
      <c r="E37" s="8"/>
      <c r="F37" s="8"/>
      <c r="G37" s="8"/>
      <c r="H37" s="8"/>
      <c r="I37" s="8"/>
      <c r="J37" s="8"/>
      <c r="K37" s="8"/>
      <c r="L37" s="8"/>
    </row>
    <row r="38" spans="1:12" s="1" customFormat="1" ht="15" customHeight="1">
      <c r="A38" s="8"/>
      <c r="B38" s="8"/>
      <c r="C38" s="8"/>
      <c r="D38" s="8"/>
      <c r="E38" s="8"/>
      <c r="F38" s="8"/>
      <c r="G38" s="8"/>
      <c r="H38" s="8"/>
      <c r="I38" s="8"/>
      <c r="J38" s="8"/>
      <c r="K38" s="8"/>
      <c r="L38" s="8"/>
    </row>
    <row r="39" spans="1:12" s="1" customFormat="1" ht="12">
      <c r="A39" s="8"/>
      <c r="B39" s="33"/>
      <c r="C39" s="14" t="s">
        <v>27</v>
      </c>
      <c r="D39" s="34"/>
      <c r="E39" s="34"/>
      <c r="F39" s="35"/>
      <c r="G39" s="8"/>
      <c r="H39" s="8"/>
      <c r="I39" s="8"/>
      <c r="J39" s="8"/>
      <c r="K39" s="8"/>
      <c r="L39" s="8"/>
    </row>
    <row r="40" spans="1:12" s="1" customFormat="1" ht="12">
      <c r="A40" s="8"/>
      <c r="B40" s="23">
        <v>1</v>
      </c>
      <c r="C40" s="10" t="s">
        <v>23</v>
      </c>
      <c r="D40" s="10"/>
      <c r="E40" s="10"/>
      <c r="F40" s="26"/>
      <c r="G40" s="8"/>
      <c r="H40" s="8"/>
      <c r="I40" s="8"/>
      <c r="J40" s="8"/>
      <c r="K40" s="8"/>
      <c r="L40" s="8"/>
    </row>
    <row r="41" spans="1:12" s="1" customFormat="1" ht="12">
      <c r="A41" s="8"/>
      <c r="B41" s="23">
        <v>2</v>
      </c>
      <c r="C41" s="10" t="s">
        <v>24</v>
      </c>
      <c r="D41" s="10"/>
      <c r="E41" s="10"/>
      <c r="F41" s="26"/>
      <c r="G41" s="8"/>
      <c r="H41" s="8"/>
      <c r="I41" s="8"/>
      <c r="J41" s="8"/>
      <c r="K41" s="8"/>
      <c r="L41" s="8"/>
    </row>
    <row r="42" spans="1:12" s="1" customFormat="1" ht="12">
      <c r="A42" s="8"/>
      <c r="B42" s="23">
        <v>3</v>
      </c>
      <c r="C42" s="10" t="s">
        <v>26</v>
      </c>
      <c r="D42" s="10"/>
      <c r="E42" s="10"/>
      <c r="F42" s="26"/>
      <c r="G42" s="8"/>
      <c r="H42" s="8"/>
      <c r="I42" s="8"/>
      <c r="J42" s="8"/>
      <c r="K42" s="8"/>
      <c r="L42" s="8"/>
    </row>
    <row r="43" spans="1:12" s="1" customFormat="1" ht="12">
      <c r="A43" s="8"/>
      <c r="B43" s="23">
        <v>4</v>
      </c>
      <c r="C43" s="10" t="s">
        <v>25</v>
      </c>
      <c r="D43" s="10"/>
      <c r="E43" s="10"/>
      <c r="F43" s="26"/>
      <c r="G43" s="8"/>
      <c r="H43" s="8"/>
      <c r="I43" s="8"/>
      <c r="J43" s="8"/>
      <c r="K43" s="8"/>
      <c r="L43" s="8"/>
    </row>
    <row r="44" spans="1:12" s="1" customFormat="1" ht="12">
      <c r="A44" s="8"/>
      <c r="B44" s="28"/>
      <c r="C44" s="29"/>
      <c r="D44" s="29"/>
      <c r="E44" s="29"/>
      <c r="F44" s="32"/>
      <c r="G44" s="8"/>
      <c r="H44" s="8"/>
      <c r="I44" s="8"/>
      <c r="J44" s="8"/>
      <c r="K44" s="8"/>
      <c r="L44" s="8"/>
    </row>
    <row r="45" s="1" customFormat="1" ht="12"/>
    <row r="46" s="1" customFormat="1" ht="12"/>
    <row r="47" spans="2:5" s="1" customFormat="1" ht="12">
      <c r="B47" s="36" t="s">
        <v>222</v>
      </c>
      <c r="C47" s="37"/>
      <c r="D47" s="37"/>
      <c r="E47" s="37"/>
    </row>
    <row r="48" spans="2:5" ht="12">
      <c r="B48" s="37" t="s">
        <v>215</v>
      </c>
      <c r="C48" s="38"/>
      <c r="D48" s="38"/>
      <c r="E48" s="38"/>
    </row>
    <row r="49" spans="2:5" ht="12">
      <c r="B49" s="37" t="s">
        <v>216</v>
      </c>
      <c r="C49" s="38"/>
      <c r="D49" s="38"/>
      <c r="E49" s="38"/>
    </row>
    <row r="50" spans="2:5" ht="12">
      <c r="B50" s="37" t="s">
        <v>214</v>
      </c>
      <c r="C50" s="38"/>
      <c r="D50" s="38"/>
      <c r="E50" s="38"/>
    </row>
    <row r="51" spans="2:5" ht="12">
      <c r="B51" s="37" t="s">
        <v>217</v>
      </c>
      <c r="C51" s="38"/>
      <c r="D51" s="38"/>
      <c r="E51" s="38"/>
    </row>
    <row r="52" spans="2:5" ht="12">
      <c r="B52" s="37" t="s">
        <v>218</v>
      </c>
      <c r="C52" s="38"/>
      <c r="D52" s="38"/>
      <c r="E52" s="38"/>
    </row>
    <row r="53" spans="2:5" ht="12">
      <c r="B53" s="37" t="s">
        <v>219</v>
      </c>
      <c r="C53" s="38"/>
      <c r="D53" s="38"/>
      <c r="E53" s="38"/>
    </row>
    <row r="54" spans="2:5" ht="12">
      <c r="B54" s="37" t="s">
        <v>220</v>
      </c>
      <c r="C54" s="38"/>
      <c r="D54" s="38"/>
      <c r="E54" s="38"/>
    </row>
    <row r="55" spans="2:5" ht="12">
      <c r="B55" s="38"/>
      <c r="C55" s="38"/>
      <c r="D55" s="38"/>
      <c r="E55" s="38"/>
    </row>
    <row r="56" spans="2:5" ht="12">
      <c r="B56" s="37" t="s">
        <v>221</v>
      </c>
      <c r="C56" s="38"/>
      <c r="D56" s="38"/>
      <c r="E56" s="38"/>
    </row>
  </sheetData>
  <sheetProtection/>
  <printOptions horizontalCentered="1"/>
  <pageMargins left="0.1968503937007874" right="0.1968503937007874" top="0.3937007874015748" bottom="0.31496062992125984" header="0.5118110236220472" footer="0.1968503937007874"/>
  <pageSetup fitToHeight="1" fitToWidth="1" horizontalDpi="600" verticalDpi="600" orientation="landscape" paperSize="9" scale="72" r:id="rId1"/>
  <headerFooter alignWithMargins="0">
    <oddFooter>&amp;L&amp;8File: &amp;Z&amp;F&amp;R&amp;8Print: &amp;D</oddFooter>
  </headerFooter>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E15"/>
  <sheetViews>
    <sheetView showGridLines="0" zoomScale="85" zoomScaleNormal="85" zoomScalePageLayoutView="0" workbookViewId="0" topLeftCell="A1">
      <selection activeCell="A1" sqref="A1"/>
    </sheetView>
  </sheetViews>
  <sheetFormatPr defaultColWidth="9.140625" defaultRowHeight="12.75"/>
  <cols>
    <col min="1" max="1" width="51.421875" style="122" customWidth="1"/>
    <col min="2" max="4" width="24.28125" style="122" customWidth="1"/>
    <col min="5" max="5" width="24.28125" style="190" customWidth="1"/>
    <col min="6" max="16384" width="9.140625" style="122" customWidth="1"/>
  </cols>
  <sheetData>
    <row r="1" spans="1:4" ht="15.75" customHeight="1">
      <c r="A1" s="538"/>
      <c r="B1" s="538"/>
      <c r="C1" s="538"/>
      <c r="D1" s="189"/>
    </row>
    <row r="2" spans="1:5" ht="21.75" customHeight="1">
      <c r="A2" s="582" t="s">
        <v>564</v>
      </c>
      <c r="B2" s="583"/>
      <c r="C2" s="583"/>
      <c r="D2" s="633"/>
      <c r="E2" s="634"/>
    </row>
    <row r="3" spans="1:5" ht="12" customHeight="1">
      <c r="A3" s="737"/>
      <c r="B3" s="153"/>
      <c r="C3" s="153"/>
      <c r="D3" s="153"/>
      <c r="E3" s="739"/>
    </row>
    <row r="4" spans="1:5" ht="51" customHeight="1">
      <c r="A4" s="623" t="s">
        <v>4</v>
      </c>
      <c r="B4" s="645" t="s">
        <v>800</v>
      </c>
      <c r="C4" s="635" t="s">
        <v>801</v>
      </c>
      <c r="D4" s="645" t="s">
        <v>741</v>
      </c>
      <c r="E4" s="635" t="s">
        <v>740</v>
      </c>
    </row>
    <row r="5" spans="1:5" ht="12" customHeight="1">
      <c r="A5" s="593" t="s">
        <v>473</v>
      </c>
      <c r="B5" s="112"/>
      <c r="C5" s="289"/>
      <c r="D5" s="112"/>
      <c r="E5" s="289"/>
    </row>
    <row r="6" spans="1:5" ht="12" customHeight="1">
      <c r="A6" s="564" t="s">
        <v>565</v>
      </c>
      <c r="B6" s="95">
        <v>33586.425430126896</v>
      </c>
      <c r="C6" s="282">
        <v>37706.5731904134</v>
      </c>
      <c r="D6" s="95">
        <v>34205.603418751096</v>
      </c>
      <c r="E6" s="282">
        <v>38498.8859975887</v>
      </c>
    </row>
    <row r="7" spans="1:5" ht="12" customHeight="1">
      <c r="A7" s="564" t="s">
        <v>566</v>
      </c>
      <c r="B7" s="95">
        <v>3411.71874111</v>
      </c>
      <c r="C7" s="282">
        <v>3807.99569797</v>
      </c>
      <c r="D7" s="95">
        <v>3166.22773</v>
      </c>
      <c r="E7" s="282">
        <v>3568.84334729</v>
      </c>
    </row>
    <row r="8" spans="1:5" ht="12" customHeight="1">
      <c r="A8" s="564" t="s">
        <v>567</v>
      </c>
      <c r="B8" s="95">
        <v>2167.5762748102</v>
      </c>
      <c r="C8" s="282">
        <v>2167.5762748102</v>
      </c>
      <c r="D8" s="95">
        <v>2440.6125085473004</v>
      </c>
      <c r="E8" s="282">
        <v>2440.6120842652995</v>
      </c>
    </row>
    <row r="9" spans="1:5" ht="12" customHeight="1">
      <c r="A9" s="636"/>
      <c r="B9" s="637"/>
      <c r="C9" s="638"/>
      <c r="D9" s="637"/>
      <c r="E9" s="638"/>
    </row>
    <row r="10" spans="1:5" ht="12" customHeight="1">
      <c r="A10" s="593" t="s">
        <v>568</v>
      </c>
      <c r="B10" s="172"/>
      <c r="C10" s="140"/>
      <c r="D10" s="172"/>
      <c r="E10" s="140"/>
    </row>
    <row r="11" spans="1:5" ht="12" customHeight="1">
      <c r="A11" s="564" t="s">
        <v>570</v>
      </c>
      <c r="B11" s="95">
        <v>763.558931</v>
      </c>
      <c r="C11" s="282">
        <v>915.883257</v>
      </c>
      <c r="D11" s="95">
        <v>766.947497</v>
      </c>
      <c r="E11" s="282">
        <v>843.885989</v>
      </c>
    </row>
    <row r="12" spans="1:5" ht="12" customHeight="1">
      <c r="A12" s="564" t="s">
        <v>569</v>
      </c>
      <c r="B12" s="95">
        <v>136.59538978749998</v>
      </c>
      <c r="C12" s="282">
        <v>134.51192692150002</v>
      </c>
      <c r="D12" s="95">
        <v>155.9821767107</v>
      </c>
      <c r="E12" s="282">
        <v>141.3576033323</v>
      </c>
    </row>
    <row r="13" spans="1:5" ht="12" customHeight="1">
      <c r="A13" s="564" t="s">
        <v>571</v>
      </c>
      <c r="B13" s="95">
        <v>14152.122343354</v>
      </c>
      <c r="C13" s="282">
        <v>14511.06987918</v>
      </c>
      <c r="D13" s="95">
        <v>12542.747092892101</v>
      </c>
      <c r="E13" s="282">
        <v>12935.408188316798</v>
      </c>
    </row>
    <row r="14" spans="1:5" s="206" customFormat="1" ht="12" customHeight="1">
      <c r="A14" s="884" t="s">
        <v>598</v>
      </c>
      <c r="B14" s="885">
        <v>16696.8771248911</v>
      </c>
      <c r="C14" s="886">
        <v>17070.578062162</v>
      </c>
      <c r="D14" s="885">
        <v>19217.4552420079</v>
      </c>
      <c r="E14" s="886">
        <v>19747.9613181337</v>
      </c>
    </row>
    <row r="15" spans="1:5" ht="12" customHeight="1">
      <c r="A15" s="112"/>
      <c r="B15" s="112"/>
      <c r="C15" s="112"/>
      <c r="D15" s="199"/>
      <c r="E15" s="639"/>
    </row>
  </sheetData>
  <sheetProtection/>
  <conditionalFormatting sqref="B6:E14">
    <cfRule type="expression" priority="2" dxfId="47">
      <formula>IF(AND(B6&gt;-0.49,B6&lt;0.49),IF(B6=0,FALSE,TRUE),FALSE)</formula>
    </cfRule>
  </conditionalFormatting>
  <printOptions horizontalCentered="1"/>
  <pageMargins left="0.35433070866141736" right="0.1968503937007874" top="0.5511811023622047" bottom="0.31496062992125984" header="0.5118110236220472" footer="0.5118110236220472"/>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rgb="FFFF0000"/>
  </sheetPr>
  <dimension ref="A1:S60"/>
  <sheetViews>
    <sheetView zoomScalePageLayoutView="0" workbookViewId="0" topLeftCell="A1">
      <selection activeCell="A1" sqref="A1"/>
    </sheetView>
  </sheetViews>
  <sheetFormatPr defaultColWidth="9.140625" defaultRowHeight="12.75" outlineLevelRow="1"/>
  <cols>
    <col min="1" max="1" width="46.57421875" style="122" customWidth="1"/>
    <col min="2" max="7" width="18.00390625" style="122" customWidth="1"/>
    <col min="8" max="8" width="2.7109375" style="122" customWidth="1"/>
    <col min="9" max="9" width="26.28125" style="190" customWidth="1"/>
    <col min="10" max="10" width="49.28125" style="122" customWidth="1"/>
    <col min="11" max="16" width="18.7109375" style="122" customWidth="1"/>
    <col min="17" max="17" width="3.7109375" style="122" customWidth="1"/>
    <col min="18" max="18" width="8.28125" style="122" bestFit="1" customWidth="1"/>
    <col min="19" max="19" width="7.00390625" style="122" customWidth="1"/>
    <col min="20" max="16384" width="9.140625" style="122" customWidth="1"/>
  </cols>
  <sheetData>
    <row r="1" spans="1:10" ht="24" customHeight="1">
      <c r="A1" s="538"/>
      <c r="B1" s="150"/>
      <c r="C1" s="188"/>
      <c r="D1" s="150"/>
      <c r="E1" s="188"/>
      <c r="F1" s="151"/>
      <c r="G1" s="151"/>
      <c r="H1" s="189"/>
      <c r="J1" s="539" t="s">
        <v>483</v>
      </c>
    </row>
    <row r="2" spans="1:8" ht="15.75" customHeight="1">
      <c r="A2" s="538"/>
      <c r="B2" s="150"/>
      <c r="C2" s="188"/>
      <c r="D2" s="150"/>
      <c r="E2" s="188"/>
      <c r="F2" s="151"/>
      <c r="G2" s="151"/>
      <c r="H2" s="189"/>
    </row>
    <row r="3" spans="1:16" ht="33.75" customHeight="1">
      <c r="A3" s="540" t="s">
        <v>484</v>
      </c>
      <c r="B3" s="541"/>
      <c r="C3" s="541"/>
      <c r="D3" s="541"/>
      <c r="E3" s="541"/>
      <c r="F3" s="542"/>
      <c r="G3" s="543"/>
      <c r="I3" s="544"/>
      <c r="J3" s="545"/>
      <c r="K3" s="546" t="s">
        <v>485</v>
      </c>
      <c r="L3" s="547"/>
      <c r="M3" s="547"/>
      <c r="N3" s="547"/>
      <c r="O3" s="547"/>
      <c r="P3" s="547"/>
    </row>
    <row r="4" spans="1:16" ht="12" customHeight="1">
      <c r="A4" s="471"/>
      <c r="B4" s="548"/>
      <c r="C4" s="548"/>
      <c r="D4" s="548"/>
      <c r="E4" s="916" t="s">
        <v>486</v>
      </c>
      <c r="F4" s="917"/>
      <c r="G4" s="549"/>
      <c r="H4" s="184"/>
      <c r="I4" s="544"/>
      <c r="J4" s="545"/>
      <c r="K4" s="550" t="s">
        <v>487</v>
      </c>
      <c r="L4" s="550" t="s">
        <v>488</v>
      </c>
      <c r="M4" s="550" t="s">
        <v>489</v>
      </c>
      <c r="N4" s="551" t="s">
        <v>490</v>
      </c>
      <c r="O4" s="552"/>
      <c r="P4" s="550" t="s">
        <v>491</v>
      </c>
    </row>
    <row r="5" spans="1:16" ht="12" customHeight="1">
      <c r="A5" s="553"/>
      <c r="B5" s="554"/>
      <c r="C5" s="554"/>
      <c r="D5" s="554"/>
      <c r="E5" s="918"/>
      <c r="F5" s="919"/>
      <c r="G5" s="555"/>
      <c r="H5" s="184"/>
      <c r="I5" s="544"/>
      <c r="J5" s="545"/>
      <c r="K5" s="556"/>
      <c r="L5" s="556"/>
      <c r="M5" s="556"/>
      <c r="N5" s="551" t="s">
        <v>492</v>
      </c>
      <c r="O5" s="552"/>
      <c r="P5" s="556"/>
    </row>
    <row r="6" spans="1:19" s="206" customFormat="1" ht="63" customHeight="1" thickBot="1">
      <c r="A6" s="557" t="s">
        <v>4</v>
      </c>
      <c r="B6" s="558" t="s">
        <v>493</v>
      </c>
      <c r="C6" s="558" t="s">
        <v>494</v>
      </c>
      <c r="D6" s="558" t="s">
        <v>495</v>
      </c>
      <c r="E6" s="558" t="s">
        <v>496</v>
      </c>
      <c r="F6" s="558" t="s">
        <v>497</v>
      </c>
      <c r="G6" s="656" t="s">
        <v>498</v>
      </c>
      <c r="H6" s="559"/>
      <c r="I6" s="560"/>
      <c r="J6" s="561">
        <f>A5</f>
        <v>0</v>
      </c>
      <c r="K6" s="562" t="s">
        <v>493</v>
      </c>
      <c r="L6" s="562" t="s">
        <v>494</v>
      </c>
      <c r="M6" s="562" t="s">
        <v>495</v>
      </c>
      <c r="N6" s="562" t="str">
        <f>"(d)(i), (d)(ii) Financial instruments"</f>
        <v>(d)(i), (d)(ii) Financial instruments</v>
      </c>
      <c r="O6" s="563" t="s">
        <v>499</v>
      </c>
      <c r="P6" s="562" t="s">
        <v>498</v>
      </c>
      <c r="R6" s="112" t="s">
        <v>52</v>
      </c>
      <c r="S6" s="112" t="s">
        <v>52</v>
      </c>
    </row>
    <row r="7" spans="1:19" ht="12" customHeight="1" thickBot="1">
      <c r="A7" s="564" t="s">
        <v>46</v>
      </c>
      <c r="B7" s="200">
        <f aca="true" t="shared" si="0" ref="B7:G7">B14</f>
        <v>0</v>
      </c>
      <c r="C7" s="200">
        <f t="shared" si="0"/>
        <v>0</v>
      </c>
      <c r="D7" s="200">
        <f t="shared" si="0"/>
        <v>0</v>
      </c>
      <c r="E7" s="200">
        <f t="shared" si="0"/>
        <v>0</v>
      </c>
      <c r="F7" s="200">
        <f t="shared" si="0"/>
        <v>0</v>
      </c>
      <c r="G7" s="200">
        <f t="shared" si="0"/>
        <v>0</v>
      </c>
      <c r="H7" s="199"/>
      <c r="I7" s="544"/>
      <c r="J7" s="556" t="s">
        <v>46</v>
      </c>
      <c r="K7" s="646"/>
      <c r="L7" s="646"/>
      <c r="M7" s="646"/>
      <c r="N7" s="647"/>
      <c r="O7" s="647"/>
      <c r="P7" s="646"/>
      <c r="R7" s="112">
        <f>B7-C7-D7</f>
        <v>0</v>
      </c>
      <c r="S7" s="112">
        <f>D7-E7-F7-G7</f>
        <v>0</v>
      </c>
    </row>
    <row r="8" spans="1:19" ht="24" customHeight="1" hidden="1" outlineLevel="1">
      <c r="A8" s="565" t="s">
        <v>500</v>
      </c>
      <c r="B8" s="477">
        <f aca="true" t="shared" si="1" ref="B8:B13">ROUND(K8/1000,0)</f>
        <v>0</v>
      </c>
      <c r="C8" s="477">
        <f aca="true" t="shared" si="2" ref="C8:C13">ROUND(L8/1000,0)</f>
        <v>0</v>
      </c>
      <c r="D8" s="477">
        <f aca="true" t="shared" si="3" ref="D8:D13">ROUND(M8/1000,0)</f>
        <v>0</v>
      </c>
      <c r="E8" s="477">
        <f aca="true" t="shared" si="4" ref="E8:F13">ROUND(N8/1000,0)</f>
        <v>0</v>
      </c>
      <c r="F8" s="566">
        <f t="shared" si="4"/>
        <v>0</v>
      </c>
      <c r="G8" s="477">
        <f aca="true" t="shared" si="5" ref="G8:G13">ROUND(P8/1000,0)</f>
        <v>0</v>
      </c>
      <c r="H8" s="199"/>
      <c r="I8" s="544"/>
      <c r="J8" s="556" t="s">
        <v>501</v>
      </c>
      <c r="K8" s="649"/>
      <c r="L8" s="649"/>
      <c r="M8" s="649"/>
      <c r="N8" s="649"/>
      <c r="O8" s="649"/>
      <c r="P8" s="649"/>
      <c r="R8" s="112">
        <f aca="true" t="shared" si="6" ref="R8:R13">B8-C8-D8</f>
        <v>0</v>
      </c>
      <c r="S8" s="112">
        <f aca="true" t="shared" si="7" ref="S8:S13">D8-E8-F8-G8</f>
        <v>0</v>
      </c>
    </row>
    <row r="9" spans="1:19" ht="12" customHeight="1" hidden="1" outlineLevel="1">
      <c r="A9" s="564" t="s">
        <v>502</v>
      </c>
      <c r="B9" s="477">
        <f t="shared" si="1"/>
        <v>0</v>
      </c>
      <c r="C9" s="477">
        <f t="shared" si="2"/>
        <v>0</v>
      </c>
      <c r="D9" s="477">
        <f t="shared" si="3"/>
        <v>0</v>
      </c>
      <c r="E9" s="477">
        <f t="shared" si="4"/>
        <v>0</v>
      </c>
      <c r="F9" s="477">
        <f t="shared" si="4"/>
        <v>0</v>
      </c>
      <c r="G9" s="477">
        <f t="shared" si="5"/>
        <v>0</v>
      </c>
      <c r="H9" s="199"/>
      <c r="I9" s="544"/>
      <c r="J9" s="556" t="s">
        <v>502</v>
      </c>
      <c r="K9" s="646"/>
      <c r="L9" s="646"/>
      <c r="M9" s="646"/>
      <c r="N9" s="646"/>
      <c r="O9" s="646"/>
      <c r="P9" s="646"/>
      <c r="R9" s="112">
        <f t="shared" si="6"/>
        <v>0</v>
      </c>
      <c r="S9" s="112">
        <f t="shared" si="7"/>
        <v>0</v>
      </c>
    </row>
    <row r="10" spans="1:19" ht="12" customHeight="1" hidden="1" outlineLevel="1">
      <c r="A10" s="564" t="s">
        <v>503</v>
      </c>
      <c r="B10" s="477">
        <f t="shared" si="1"/>
        <v>0</v>
      </c>
      <c r="C10" s="477">
        <f t="shared" si="2"/>
        <v>0</v>
      </c>
      <c r="D10" s="477">
        <f t="shared" si="3"/>
        <v>0</v>
      </c>
      <c r="E10" s="477">
        <f t="shared" si="4"/>
        <v>0</v>
      </c>
      <c r="F10" s="477">
        <f t="shared" si="4"/>
        <v>0</v>
      </c>
      <c r="G10" s="477">
        <f t="shared" si="5"/>
        <v>0</v>
      </c>
      <c r="H10" s="205"/>
      <c r="I10" s="544"/>
      <c r="J10" s="567" t="s">
        <v>503</v>
      </c>
      <c r="K10" s="650"/>
      <c r="L10" s="650"/>
      <c r="M10" s="650"/>
      <c r="N10" s="650"/>
      <c r="O10" s="650"/>
      <c r="P10" s="650"/>
      <c r="R10" s="112">
        <f t="shared" si="6"/>
        <v>0</v>
      </c>
      <c r="S10" s="112">
        <f t="shared" si="7"/>
        <v>0</v>
      </c>
    </row>
    <row r="11" spans="1:19" ht="12" customHeight="1" hidden="1" outlineLevel="1">
      <c r="A11" s="564" t="s">
        <v>504</v>
      </c>
      <c r="B11" s="477">
        <f t="shared" si="1"/>
        <v>0</v>
      </c>
      <c r="C11" s="477">
        <f t="shared" si="2"/>
        <v>0</v>
      </c>
      <c r="D11" s="477">
        <f t="shared" si="3"/>
        <v>0</v>
      </c>
      <c r="E11" s="477">
        <f t="shared" si="4"/>
        <v>0</v>
      </c>
      <c r="F11" s="477">
        <f t="shared" si="4"/>
        <v>0</v>
      </c>
      <c r="G11" s="477">
        <f t="shared" si="5"/>
        <v>0</v>
      </c>
      <c r="H11" s="199"/>
      <c r="I11" s="544"/>
      <c r="J11" s="556" t="s">
        <v>504</v>
      </c>
      <c r="K11" s="646"/>
      <c r="L11" s="646"/>
      <c r="M11" s="646"/>
      <c r="N11" s="646"/>
      <c r="O11" s="646"/>
      <c r="P11" s="646"/>
      <c r="R11" s="112">
        <f t="shared" si="6"/>
        <v>0</v>
      </c>
      <c r="S11" s="112">
        <f t="shared" si="7"/>
        <v>0</v>
      </c>
    </row>
    <row r="12" spans="1:19" ht="12" customHeight="1" hidden="1" outlineLevel="1">
      <c r="A12" s="564" t="s">
        <v>505</v>
      </c>
      <c r="B12" s="477">
        <f t="shared" si="1"/>
        <v>0</v>
      </c>
      <c r="C12" s="477">
        <f t="shared" si="2"/>
        <v>0</v>
      </c>
      <c r="D12" s="477">
        <f t="shared" si="3"/>
        <v>0</v>
      </c>
      <c r="E12" s="477">
        <f t="shared" si="4"/>
        <v>0</v>
      </c>
      <c r="F12" s="477">
        <f t="shared" si="4"/>
        <v>0</v>
      </c>
      <c r="G12" s="477">
        <f t="shared" si="5"/>
        <v>0</v>
      </c>
      <c r="H12" s="199"/>
      <c r="I12" s="544"/>
      <c r="J12" s="556" t="s">
        <v>505</v>
      </c>
      <c r="K12" s="650"/>
      <c r="L12" s="650"/>
      <c r="M12" s="650"/>
      <c r="N12" s="650"/>
      <c r="O12" s="650"/>
      <c r="P12" s="650"/>
      <c r="R12" s="112">
        <f t="shared" si="6"/>
        <v>0</v>
      </c>
      <c r="S12" s="112">
        <f t="shared" si="7"/>
        <v>0</v>
      </c>
    </row>
    <row r="13" spans="1:19" ht="12" customHeight="1" hidden="1" outlineLevel="1" collapsed="1" thickBot="1">
      <c r="A13" s="564" t="s">
        <v>506</v>
      </c>
      <c r="B13" s="477">
        <f t="shared" si="1"/>
        <v>0</v>
      </c>
      <c r="C13" s="477">
        <f t="shared" si="2"/>
        <v>0</v>
      </c>
      <c r="D13" s="477">
        <f t="shared" si="3"/>
        <v>0</v>
      </c>
      <c r="E13" s="477">
        <f t="shared" si="4"/>
        <v>0</v>
      </c>
      <c r="F13" s="566">
        <f t="shared" si="4"/>
        <v>0</v>
      </c>
      <c r="G13" s="477">
        <f t="shared" si="5"/>
        <v>0</v>
      </c>
      <c r="H13" s="199"/>
      <c r="I13" s="568" t="s">
        <v>507</v>
      </c>
      <c r="J13" s="567" t="s">
        <v>506</v>
      </c>
      <c r="K13" s="650"/>
      <c r="L13" s="650"/>
      <c r="M13" s="650"/>
      <c r="N13" s="650"/>
      <c r="O13" s="650"/>
      <c r="P13" s="650"/>
      <c r="R13" s="112">
        <f t="shared" si="6"/>
        <v>0</v>
      </c>
      <c r="S13" s="112">
        <f t="shared" si="7"/>
        <v>0</v>
      </c>
    </row>
    <row r="14" spans="1:19" ht="11.25" collapsed="1">
      <c r="A14" s="569" t="str">
        <f>INV!A6</f>
        <v>September 30, 2017</v>
      </c>
      <c r="B14" s="570">
        <f aca="true" t="shared" si="8" ref="B14:G14">K14/1000</f>
        <v>0</v>
      </c>
      <c r="C14" s="570">
        <f t="shared" si="8"/>
        <v>0</v>
      </c>
      <c r="D14" s="570">
        <f t="shared" si="8"/>
        <v>0</v>
      </c>
      <c r="E14" s="570">
        <f t="shared" si="8"/>
        <v>0</v>
      </c>
      <c r="F14" s="571">
        <f t="shared" si="8"/>
        <v>0</v>
      </c>
      <c r="G14" s="570">
        <f t="shared" si="8"/>
        <v>0</v>
      </c>
      <c r="H14" s="189"/>
      <c r="J14" s="572" t="s">
        <v>134</v>
      </c>
      <c r="K14" s="646"/>
      <c r="L14" s="652"/>
      <c r="M14" s="646"/>
      <c r="N14" s="652"/>
      <c r="O14" s="652"/>
      <c r="P14" s="646"/>
      <c r="R14" s="112">
        <f>B14-C14-D14</f>
        <v>0</v>
      </c>
      <c r="S14" s="112">
        <f>D14-E14-F14-G14</f>
        <v>0</v>
      </c>
    </row>
    <row r="15" spans="1:16" s="206" customFormat="1" ht="30" customHeight="1">
      <c r="A15" s="190"/>
      <c r="C15" s="190"/>
      <c r="D15" s="190"/>
      <c r="E15" s="190"/>
      <c r="F15" s="190"/>
      <c r="G15" s="190"/>
      <c r="H15" s="559"/>
      <c r="I15" s="560"/>
      <c r="J15" s="573"/>
      <c r="K15" s="547"/>
      <c r="L15" s="547"/>
      <c r="M15" s="547"/>
      <c r="N15" s="547"/>
      <c r="O15" s="547"/>
      <c r="P15" s="547"/>
    </row>
    <row r="16" spans="1:16" s="206" customFormat="1" ht="14.25" customHeight="1">
      <c r="A16" s="190"/>
      <c r="B16" s="190"/>
      <c r="C16" s="190"/>
      <c r="D16" s="190"/>
      <c r="E16" s="190"/>
      <c r="F16" s="190"/>
      <c r="G16" s="190"/>
      <c r="H16" s="559"/>
      <c r="I16" s="560"/>
      <c r="J16" s="643" t="s">
        <v>52</v>
      </c>
      <c r="K16" s="644">
        <f aca="true" t="shared" si="9" ref="K16:P16">B7+B13+B8-B14</f>
        <v>0</v>
      </c>
      <c r="L16" s="644">
        <f t="shared" si="9"/>
        <v>0</v>
      </c>
      <c r="M16" s="644">
        <f t="shared" si="9"/>
        <v>0</v>
      </c>
      <c r="N16" s="644">
        <f t="shared" si="9"/>
        <v>0</v>
      </c>
      <c r="O16" s="644">
        <f t="shared" si="9"/>
        <v>0</v>
      </c>
      <c r="P16" s="644">
        <f t="shared" si="9"/>
        <v>0</v>
      </c>
    </row>
    <row r="17" spans="1:16" ht="33.75" customHeight="1">
      <c r="A17" s="540" t="s">
        <v>508</v>
      </c>
      <c r="B17" s="541"/>
      <c r="C17" s="541"/>
      <c r="D17" s="541"/>
      <c r="E17" s="541"/>
      <c r="F17" s="542"/>
      <c r="G17" s="543"/>
      <c r="I17" s="544"/>
      <c r="J17" s="545"/>
      <c r="K17" s="546"/>
      <c r="L17" s="547"/>
      <c r="M17" s="547"/>
      <c r="N17" s="547"/>
      <c r="O17" s="547"/>
      <c r="P17" s="547"/>
    </row>
    <row r="18" spans="1:16" ht="12" customHeight="1">
      <c r="A18" s="471"/>
      <c r="B18" s="548"/>
      <c r="C18" s="548"/>
      <c r="D18" s="548"/>
      <c r="E18" s="916" t="s">
        <v>486</v>
      </c>
      <c r="F18" s="917"/>
      <c r="G18" s="549"/>
      <c r="I18" s="544"/>
      <c r="J18" s="545"/>
      <c r="K18" s="546" t="str">
        <f>"Financial liabilities subject to offsetting, enforceable master netting arrangements and similar agreements"</f>
        <v>Financial liabilities subject to offsetting, enforceable master netting arrangements and similar agreements</v>
      </c>
      <c r="L18" s="547"/>
      <c r="M18" s="547"/>
      <c r="N18" s="547"/>
      <c r="O18" s="547"/>
      <c r="P18" s="547"/>
    </row>
    <row r="19" spans="1:16" ht="12" customHeight="1">
      <c r="A19" s="513"/>
      <c r="B19" s="554"/>
      <c r="C19" s="554"/>
      <c r="D19" s="554"/>
      <c r="E19" s="918"/>
      <c r="F19" s="919"/>
      <c r="G19" s="555"/>
      <c r="H19" s="184"/>
      <c r="I19" s="544"/>
      <c r="J19" s="575"/>
      <c r="K19" s="550" t="str">
        <f>K4</f>
        <v>(a)</v>
      </c>
      <c r="L19" s="550" t="str">
        <f>L4</f>
        <v>(b)</v>
      </c>
      <c r="M19" s="550" t="str">
        <f>M4</f>
        <v>(c)=(a)-(b)</v>
      </c>
      <c r="N19" s="551" t="str">
        <f>N4</f>
        <v>(d)</v>
      </c>
      <c r="O19" s="552"/>
      <c r="P19" s="550" t="s">
        <v>491</v>
      </c>
    </row>
    <row r="20" spans="1:16" ht="63" customHeight="1">
      <c r="A20" s="557" t="s">
        <v>4</v>
      </c>
      <c r="B20" s="558" t="s">
        <v>509</v>
      </c>
      <c r="C20" s="558" t="s">
        <v>510</v>
      </c>
      <c r="D20" s="558" t="s">
        <v>511</v>
      </c>
      <c r="E20" s="558" t="s">
        <v>496</v>
      </c>
      <c r="F20" s="558" t="s">
        <v>512</v>
      </c>
      <c r="G20" s="656" t="s">
        <v>498</v>
      </c>
      <c r="H20" s="184"/>
      <c r="I20" s="544"/>
      <c r="J20" s="576"/>
      <c r="K20" s="556"/>
      <c r="L20" s="556"/>
      <c r="M20" s="556"/>
      <c r="N20" s="551" t="str">
        <f>N5</f>
        <v>Related amounts not set off in the statement of financial position</v>
      </c>
      <c r="O20" s="552"/>
      <c r="P20" s="556"/>
    </row>
    <row r="21" spans="1:16" s="206" customFormat="1" ht="12" customHeight="1" thickBot="1">
      <c r="A21" s="564" t="s">
        <v>46</v>
      </c>
      <c r="B21" s="200">
        <f aca="true" t="shared" si="10" ref="B21:G21">B28</f>
        <v>0</v>
      </c>
      <c r="C21" s="200">
        <f t="shared" si="10"/>
        <v>0</v>
      </c>
      <c r="D21" s="200">
        <f t="shared" si="10"/>
        <v>0</v>
      </c>
      <c r="E21" s="200">
        <f t="shared" si="10"/>
        <v>0</v>
      </c>
      <c r="F21" s="200">
        <f t="shared" si="10"/>
        <v>0</v>
      </c>
      <c r="G21" s="200">
        <f t="shared" si="10"/>
        <v>0</v>
      </c>
      <c r="H21" s="559"/>
      <c r="I21" s="560"/>
      <c r="J21" s="577">
        <f>A19</f>
        <v>0</v>
      </c>
      <c r="K21" s="562" t="str">
        <f>"Gross amounts of recognised financial liabilities"</f>
        <v>Gross amounts of recognised financial liabilities</v>
      </c>
      <c r="L21" s="562" t="str">
        <f>+"Gross amounts of recognised financial assets set off in the statement of financial position"</f>
        <v>Gross amounts of recognised financial assets set off in the statement of financial position</v>
      </c>
      <c r="M21" s="562" t="str">
        <f>"Net amounts of financial liabilities presented in the statement of financial position"</f>
        <v>Net amounts of financial liabilities presented in the statement of financial position</v>
      </c>
      <c r="N21" s="562" t="str">
        <f>"(d)(i), (d)(ii) Financial instruments"</f>
        <v>(d)(i), (d)(ii) Financial instruments</v>
      </c>
      <c r="O21" s="563" t="str">
        <f>"(d)(ii) Cash Collateral pledged"</f>
        <v>(d)(ii) Cash Collateral pledged</v>
      </c>
      <c r="P21" s="562" t="s">
        <v>498</v>
      </c>
    </row>
    <row r="22" spans="1:19" ht="24" customHeight="1" hidden="1" outlineLevel="1">
      <c r="A22" s="565" t="s">
        <v>513</v>
      </c>
      <c r="B22" s="477">
        <f>K23/1000</f>
        <v>0</v>
      </c>
      <c r="C22" s="477">
        <f aca="true" t="shared" si="11" ref="B22:G23">L23/1000</f>
        <v>0</v>
      </c>
      <c r="D22" s="477">
        <f t="shared" si="11"/>
        <v>0</v>
      </c>
      <c r="E22" s="477">
        <f t="shared" si="11"/>
        <v>0</v>
      </c>
      <c r="F22" s="566">
        <f t="shared" si="11"/>
        <v>0</v>
      </c>
      <c r="G22" s="477">
        <f t="shared" si="11"/>
        <v>0</v>
      </c>
      <c r="H22" s="199"/>
      <c r="I22" s="544"/>
      <c r="J22" s="556" t="s">
        <v>46</v>
      </c>
      <c r="K22" s="646">
        <v>423253.966</v>
      </c>
      <c r="L22" s="646">
        <v>0</v>
      </c>
      <c r="M22" s="646">
        <v>423253.966</v>
      </c>
      <c r="N22" s="647">
        <v>0</v>
      </c>
      <c r="O22" s="647">
        <v>0</v>
      </c>
      <c r="P22" s="648">
        <v>423253.966</v>
      </c>
      <c r="R22" s="122">
        <f>B22-C22-D22</f>
        <v>0</v>
      </c>
      <c r="S22" s="122">
        <f>D22-E22-F22-G22</f>
        <v>0</v>
      </c>
    </row>
    <row r="23" spans="1:19" ht="24" customHeight="1" hidden="1" outlineLevel="1">
      <c r="A23" s="564" t="s">
        <v>502</v>
      </c>
      <c r="B23" s="477">
        <f t="shared" si="11"/>
        <v>0</v>
      </c>
      <c r="C23" s="477">
        <f t="shared" si="11"/>
        <v>0</v>
      </c>
      <c r="D23" s="477">
        <f t="shared" si="11"/>
        <v>0</v>
      </c>
      <c r="E23" s="477">
        <f t="shared" si="11"/>
        <v>0</v>
      </c>
      <c r="F23" s="477">
        <f t="shared" si="11"/>
        <v>0</v>
      </c>
      <c r="G23" s="477">
        <f t="shared" si="11"/>
        <v>0</v>
      </c>
      <c r="H23" s="199"/>
      <c r="I23" s="544"/>
      <c r="J23" s="556" t="s">
        <v>514</v>
      </c>
      <c r="K23" s="649">
        <v>0</v>
      </c>
      <c r="L23" s="649">
        <v>0</v>
      </c>
      <c r="M23" s="649">
        <v>0</v>
      </c>
      <c r="N23" s="649">
        <v>0</v>
      </c>
      <c r="O23" s="649">
        <v>0</v>
      </c>
      <c r="P23" s="649">
        <v>0</v>
      </c>
      <c r="R23" s="122">
        <f aca="true" t="shared" si="12" ref="R23:R29">B23-C23-D23</f>
        <v>0</v>
      </c>
      <c r="S23" s="122">
        <f aca="true" t="shared" si="13" ref="S23:S29">D23-E23-F23-G23</f>
        <v>0</v>
      </c>
    </row>
    <row r="24" spans="1:19" ht="12" customHeight="1" hidden="1" outlineLevel="1">
      <c r="A24" s="564" t="s">
        <v>503</v>
      </c>
      <c r="B24" s="200">
        <f aca="true" t="shared" si="14" ref="B24:G27">K25</f>
        <v>0</v>
      </c>
      <c r="C24" s="200">
        <f t="shared" si="14"/>
        <v>0</v>
      </c>
      <c r="D24" s="200">
        <f t="shared" si="14"/>
        <v>0</v>
      </c>
      <c r="E24" s="200">
        <f t="shared" si="14"/>
        <v>0</v>
      </c>
      <c r="F24" s="200">
        <f t="shared" si="14"/>
        <v>0</v>
      </c>
      <c r="G24" s="200">
        <f t="shared" si="14"/>
        <v>0</v>
      </c>
      <c r="H24" s="199"/>
      <c r="I24" s="544"/>
      <c r="J24" s="556" t="s">
        <v>502</v>
      </c>
      <c r="K24" s="646">
        <v>0</v>
      </c>
      <c r="L24" s="646">
        <v>0</v>
      </c>
      <c r="M24" s="646">
        <v>0</v>
      </c>
      <c r="N24" s="646">
        <v>0</v>
      </c>
      <c r="O24" s="646">
        <v>0</v>
      </c>
      <c r="P24" s="646">
        <v>0</v>
      </c>
      <c r="R24" s="122">
        <f t="shared" si="12"/>
        <v>0</v>
      </c>
      <c r="S24" s="122">
        <f t="shared" si="13"/>
        <v>0</v>
      </c>
    </row>
    <row r="25" spans="1:19" ht="12" customHeight="1" hidden="1" outlineLevel="1">
      <c r="A25" s="564" t="s">
        <v>504</v>
      </c>
      <c r="B25" s="200">
        <f t="shared" si="14"/>
        <v>0</v>
      </c>
      <c r="C25" s="200">
        <f t="shared" si="14"/>
        <v>0</v>
      </c>
      <c r="D25" s="200">
        <f t="shared" si="14"/>
        <v>0</v>
      </c>
      <c r="E25" s="200">
        <f t="shared" si="14"/>
        <v>0</v>
      </c>
      <c r="F25" s="200">
        <f t="shared" si="14"/>
        <v>0</v>
      </c>
      <c r="G25" s="200">
        <f t="shared" si="14"/>
        <v>0</v>
      </c>
      <c r="H25" s="205"/>
      <c r="I25" s="544"/>
      <c r="J25" s="567" t="s">
        <v>503</v>
      </c>
      <c r="K25" s="650">
        <v>0</v>
      </c>
      <c r="L25" s="650">
        <v>0</v>
      </c>
      <c r="M25" s="650">
        <v>0</v>
      </c>
      <c r="N25" s="650">
        <v>0</v>
      </c>
      <c r="O25" s="650">
        <v>0</v>
      </c>
      <c r="P25" s="650">
        <v>0</v>
      </c>
      <c r="R25" s="122">
        <f t="shared" si="12"/>
        <v>0</v>
      </c>
      <c r="S25" s="122">
        <f t="shared" si="13"/>
        <v>0</v>
      </c>
    </row>
    <row r="26" spans="1:19" ht="12" customHeight="1" hidden="1" outlineLevel="1">
      <c r="A26" s="564" t="s">
        <v>505</v>
      </c>
      <c r="B26" s="200">
        <f t="shared" si="14"/>
        <v>0</v>
      </c>
      <c r="C26" s="200">
        <f t="shared" si="14"/>
        <v>0</v>
      </c>
      <c r="D26" s="200">
        <f t="shared" si="14"/>
        <v>0</v>
      </c>
      <c r="E26" s="200">
        <f t="shared" si="14"/>
        <v>0</v>
      </c>
      <c r="F26" s="200">
        <f t="shared" si="14"/>
        <v>0</v>
      </c>
      <c r="G26" s="200">
        <f t="shared" si="14"/>
        <v>0</v>
      </c>
      <c r="H26" s="199"/>
      <c r="I26" s="544"/>
      <c r="J26" s="556" t="s">
        <v>504</v>
      </c>
      <c r="K26" s="646">
        <v>0</v>
      </c>
      <c r="L26" s="646">
        <v>0</v>
      </c>
      <c r="M26" s="646">
        <v>0</v>
      </c>
      <c r="N26" s="646">
        <v>0</v>
      </c>
      <c r="O26" s="646">
        <v>0</v>
      </c>
      <c r="P26" s="646">
        <v>0</v>
      </c>
      <c r="R26" s="122">
        <f t="shared" si="12"/>
        <v>0</v>
      </c>
      <c r="S26" s="122">
        <f t="shared" si="13"/>
        <v>0</v>
      </c>
    </row>
    <row r="27" spans="1:19" ht="12" customHeight="1" hidden="1" outlineLevel="1">
      <c r="A27" s="564" t="s">
        <v>506</v>
      </c>
      <c r="B27" s="200">
        <f t="shared" si="14"/>
        <v>0</v>
      </c>
      <c r="C27" s="200">
        <f t="shared" si="14"/>
        <v>0</v>
      </c>
      <c r="D27" s="200">
        <f t="shared" si="14"/>
        <v>0</v>
      </c>
      <c r="E27" s="200">
        <f t="shared" si="14"/>
        <v>0</v>
      </c>
      <c r="F27" s="578">
        <f t="shared" si="14"/>
        <v>0</v>
      </c>
      <c r="G27" s="200">
        <f t="shared" si="14"/>
        <v>0</v>
      </c>
      <c r="H27" s="199"/>
      <c r="I27" s="544"/>
      <c r="J27" s="556" t="s">
        <v>505</v>
      </c>
      <c r="K27" s="650">
        <v>0</v>
      </c>
      <c r="L27" s="650">
        <v>0</v>
      </c>
      <c r="M27" s="650">
        <v>0</v>
      </c>
      <c r="N27" s="650">
        <v>0</v>
      </c>
      <c r="O27" s="650">
        <v>0</v>
      </c>
      <c r="P27" s="650">
        <v>0</v>
      </c>
      <c r="R27" s="122">
        <f t="shared" si="12"/>
        <v>0</v>
      </c>
      <c r="S27" s="122">
        <f t="shared" si="13"/>
        <v>0</v>
      </c>
    </row>
    <row r="28" spans="1:19" ht="12" customHeight="1" collapsed="1" thickBot="1">
      <c r="A28" s="569" t="str">
        <f>INV!A6</f>
        <v>September 30, 2017</v>
      </c>
      <c r="B28" s="570">
        <f aca="true" t="shared" si="15" ref="B28:G28">K29/1000</f>
        <v>0</v>
      </c>
      <c r="C28" s="570">
        <f t="shared" si="15"/>
        <v>0</v>
      </c>
      <c r="D28" s="570">
        <f t="shared" si="15"/>
        <v>0</v>
      </c>
      <c r="E28" s="570">
        <f t="shared" si="15"/>
        <v>0</v>
      </c>
      <c r="F28" s="571">
        <f>O29/1000</f>
        <v>0</v>
      </c>
      <c r="G28" s="570">
        <f t="shared" si="15"/>
        <v>0</v>
      </c>
      <c r="H28" s="199"/>
      <c r="I28" s="544"/>
      <c r="J28" s="567" t="s">
        <v>506</v>
      </c>
      <c r="K28" s="650"/>
      <c r="L28" s="650"/>
      <c r="M28" s="650"/>
      <c r="N28" s="650"/>
      <c r="O28" s="650"/>
      <c r="P28" s="651"/>
      <c r="R28" s="122">
        <f t="shared" si="12"/>
        <v>0</v>
      </c>
      <c r="S28" s="122">
        <f t="shared" si="13"/>
        <v>0</v>
      </c>
    </row>
    <row r="29" spans="1:19" ht="11.25">
      <c r="A29" s="198"/>
      <c r="B29" s="198"/>
      <c r="C29" s="198"/>
      <c r="D29" s="198"/>
      <c r="E29" s="198"/>
      <c r="F29" s="198"/>
      <c r="G29" s="198"/>
      <c r="H29" s="189"/>
      <c r="J29" s="572" t="s">
        <v>134</v>
      </c>
      <c r="K29" s="652"/>
      <c r="L29" s="652"/>
      <c r="M29" s="652"/>
      <c r="N29" s="652"/>
      <c r="O29" s="652"/>
      <c r="P29" s="652"/>
      <c r="R29" s="122">
        <f t="shared" si="12"/>
        <v>0</v>
      </c>
      <c r="S29" s="122">
        <f t="shared" si="13"/>
        <v>0</v>
      </c>
    </row>
    <row r="30" spans="2:9" ht="12" customHeight="1">
      <c r="B30" s="579"/>
      <c r="C30" s="580"/>
      <c r="D30" s="579"/>
      <c r="E30" s="580"/>
      <c r="F30" s="580"/>
      <c r="G30" s="580"/>
      <c r="H30" s="184"/>
      <c r="I30" s="544"/>
    </row>
    <row r="31" spans="2:16" ht="12" customHeight="1">
      <c r="B31" s="150"/>
      <c r="C31" s="188"/>
      <c r="D31" s="150"/>
      <c r="E31" s="188"/>
      <c r="F31" s="151"/>
      <c r="G31" s="151"/>
      <c r="H31" s="205"/>
      <c r="I31" s="544"/>
      <c r="J31" s="640" t="s">
        <v>52</v>
      </c>
      <c r="K31" s="574">
        <f aca="true" t="shared" si="16" ref="K31:P31">B21+B22+B23-B28</f>
        <v>0</v>
      </c>
      <c r="L31" s="574">
        <f t="shared" si="16"/>
        <v>0</v>
      </c>
      <c r="M31" s="574">
        <f t="shared" si="16"/>
        <v>0</v>
      </c>
      <c r="N31" s="574">
        <f t="shared" si="16"/>
        <v>0</v>
      </c>
      <c r="O31" s="574">
        <f t="shared" si="16"/>
        <v>0</v>
      </c>
      <c r="P31" s="574">
        <f t="shared" si="16"/>
        <v>0</v>
      </c>
    </row>
    <row r="32" spans="1:16" ht="19.5" customHeight="1">
      <c r="A32" s="538"/>
      <c r="B32" s="150"/>
      <c r="C32" s="188"/>
      <c r="D32" s="150"/>
      <c r="E32" s="188"/>
      <c r="F32" s="151"/>
      <c r="G32" s="151"/>
      <c r="H32" s="205"/>
      <c r="I32" s="544"/>
      <c r="J32" s="573"/>
      <c r="K32" s="547"/>
      <c r="L32" s="547"/>
      <c r="M32" s="547"/>
      <c r="N32" s="547"/>
      <c r="O32" s="547"/>
      <c r="P32" s="547"/>
    </row>
    <row r="33" spans="1:16" ht="33.75" customHeight="1">
      <c r="A33" s="540" t="s">
        <v>484</v>
      </c>
      <c r="B33" s="541"/>
      <c r="C33" s="541"/>
      <c r="D33" s="541"/>
      <c r="E33" s="541"/>
      <c r="F33" s="542"/>
      <c r="G33" s="543"/>
      <c r="I33" s="544"/>
      <c r="J33" s="545"/>
      <c r="K33" s="546" t="s">
        <v>485</v>
      </c>
      <c r="L33" s="547"/>
      <c r="M33" s="547"/>
      <c r="N33" s="547"/>
      <c r="O33" s="547"/>
      <c r="P33" s="547"/>
    </row>
    <row r="34" spans="1:16" ht="12" customHeight="1">
      <c r="A34" s="471"/>
      <c r="B34" s="548"/>
      <c r="C34" s="548"/>
      <c r="D34" s="548"/>
      <c r="E34" s="916" t="s">
        <v>486</v>
      </c>
      <c r="F34" s="917"/>
      <c r="G34" s="549"/>
      <c r="H34" s="184"/>
      <c r="I34" s="544"/>
      <c r="J34" s="575"/>
      <c r="K34" s="550" t="s">
        <v>487</v>
      </c>
      <c r="L34" s="550" t="s">
        <v>488</v>
      </c>
      <c r="M34" s="550" t="s">
        <v>489</v>
      </c>
      <c r="N34" s="551" t="s">
        <v>490</v>
      </c>
      <c r="O34" s="552"/>
      <c r="P34" s="550" t="s">
        <v>491</v>
      </c>
    </row>
    <row r="35" spans="1:16" ht="12" customHeight="1">
      <c r="A35" s="513"/>
      <c r="B35" s="554"/>
      <c r="C35" s="554"/>
      <c r="D35" s="554"/>
      <c r="E35" s="918"/>
      <c r="F35" s="919"/>
      <c r="G35" s="555"/>
      <c r="H35" s="184"/>
      <c r="I35" s="544"/>
      <c r="J35" s="576"/>
      <c r="K35" s="556"/>
      <c r="L35" s="556"/>
      <c r="M35" s="556"/>
      <c r="N35" s="551" t="s">
        <v>492</v>
      </c>
      <c r="O35" s="552"/>
      <c r="P35" s="556"/>
    </row>
    <row r="36" spans="1:16" s="206" customFormat="1" ht="58.5" customHeight="1" thickBot="1">
      <c r="A36" s="557" t="s">
        <v>4</v>
      </c>
      <c r="B36" s="558" t="s">
        <v>493</v>
      </c>
      <c r="C36" s="558" t="s">
        <v>494</v>
      </c>
      <c r="D36" s="558" t="s">
        <v>495</v>
      </c>
      <c r="E36" s="558" t="s">
        <v>496</v>
      </c>
      <c r="F36" s="558" t="s">
        <v>497</v>
      </c>
      <c r="G36" s="656" t="s">
        <v>498</v>
      </c>
      <c r="H36" s="559"/>
      <c r="I36" s="560"/>
      <c r="J36" s="577">
        <f>A35</f>
        <v>0</v>
      </c>
      <c r="K36" s="562" t="s">
        <v>493</v>
      </c>
      <c r="L36" s="562" t="s">
        <v>494</v>
      </c>
      <c r="M36" s="562" t="s">
        <v>495</v>
      </c>
      <c r="N36" s="562" t="str">
        <f>"(d)(i), (d)(ii) Financial instruments"</f>
        <v>(d)(i), (d)(ii) Financial instruments</v>
      </c>
      <c r="O36" s="563" t="s">
        <v>499</v>
      </c>
      <c r="P36" s="562" t="s">
        <v>498</v>
      </c>
    </row>
    <row r="37" spans="1:19" ht="12" customHeight="1" thickBot="1">
      <c r="A37" s="564" t="s">
        <v>46</v>
      </c>
      <c r="B37" s="200">
        <f aca="true" t="shared" si="17" ref="B37:G38">K37/1000</f>
        <v>13215.069518457</v>
      </c>
      <c r="C37" s="200">
        <f t="shared" si="17"/>
        <v>30.233</v>
      </c>
      <c r="D37" s="200">
        <f t="shared" si="17"/>
        <v>13184.836518457</v>
      </c>
      <c r="E37" s="200">
        <f t="shared" si="17"/>
        <v>9727.6160825441</v>
      </c>
      <c r="F37" s="200">
        <f t="shared" si="17"/>
        <v>2963.6289184209</v>
      </c>
      <c r="G37" s="200">
        <f t="shared" si="17"/>
        <v>493.5915174919995</v>
      </c>
      <c r="H37" s="199"/>
      <c r="I37" s="544"/>
      <c r="J37" s="556" t="s">
        <v>46</v>
      </c>
      <c r="K37" s="646">
        <v>13215069.518457</v>
      </c>
      <c r="L37" s="646">
        <v>30233</v>
      </c>
      <c r="M37" s="646">
        <v>13184836.518457</v>
      </c>
      <c r="N37" s="647">
        <v>9727616.0825441</v>
      </c>
      <c r="O37" s="647">
        <v>2963628.9184209</v>
      </c>
      <c r="P37" s="648">
        <v>493591.51749199955</v>
      </c>
      <c r="R37" s="122">
        <f>B37-C37-D37</f>
        <v>0</v>
      </c>
      <c r="S37" s="122">
        <f>D37-E37-F37-G37</f>
        <v>0</v>
      </c>
    </row>
    <row r="38" spans="1:19" ht="24" customHeight="1" hidden="1" outlineLevel="1">
      <c r="A38" s="565" t="s">
        <v>500</v>
      </c>
      <c r="B38" s="477">
        <f t="shared" si="17"/>
        <v>0</v>
      </c>
      <c r="C38" s="477">
        <f t="shared" si="17"/>
        <v>0</v>
      </c>
      <c r="D38" s="477">
        <f t="shared" si="17"/>
        <v>0</v>
      </c>
      <c r="E38" s="477">
        <f t="shared" si="17"/>
        <v>0</v>
      </c>
      <c r="F38" s="566">
        <f t="shared" si="17"/>
        <v>0</v>
      </c>
      <c r="G38" s="477">
        <f t="shared" si="17"/>
        <v>0</v>
      </c>
      <c r="H38" s="199"/>
      <c r="I38" s="544"/>
      <c r="J38" s="556" t="s">
        <v>501</v>
      </c>
      <c r="K38" s="649">
        <v>0</v>
      </c>
      <c r="L38" s="649">
        <v>0</v>
      </c>
      <c r="M38" s="649">
        <v>0</v>
      </c>
      <c r="N38" s="649">
        <v>0</v>
      </c>
      <c r="O38" s="649">
        <v>0</v>
      </c>
      <c r="P38" s="653">
        <v>0</v>
      </c>
      <c r="R38" s="122">
        <f aca="true" t="shared" si="18" ref="R38:R44">B38-C38-D38</f>
        <v>0</v>
      </c>
      <c r="S38" s="122">
        <f aca="true" t="shared" si="19" ref="S38:S44">D38-E38-F38-G38</f>
        <v>0</v>
      </c>
    </row>
    <row r="39" spans="1:19" ht="12" customHeight="1" hidden="1" outlineLevel="1">
      <c r="A39" s="564" t="s">
        <v>502</v>
      </c>
      <c r="B39" s="477">
        <f aca="true" t="shared" si="20" ref="B39:G42">K39</f>
        <v>0</v>
      </c>
      <c r="C39" s="477">
        <f t="shared" si="20"/>
        <v>0</v>
      </c>
      <c r="D39" s="477">
        <f t="shared" si="20"/>
        <v>0</v>
      </c>
      <c r="E39" s="477">
        <f t="shared" si="20"/>
        <v>0</v>
      </c>
      <c r="F39" s="477">
        <f t="shared" si="20"/>
        <v>0</v>
      </c>
      <c r="G39" s="477">
        <f t="shared" si="20"/>
        <v>0</v>
      </c>
      <c r="H39" s="199"/>
      <c r="I39" s="544"/>
      <c r="J39" s="556" t="s">
        <v>502</v>
      </c>
      <c r="K39" s="646">
        <v>0</v>
      </c>
      <c r="L39" s="646">
        <v>0</v>
      </c>
      <c r="M39" s="646">
        <v>0</v>
      </c>
      <c r="N39" s="646">
        <v>0</v>
      </c>
      <c r="O39" s="646">
        <v>0</v>
      </c>
      <c r="P39" s="648">
        <v>0</v>
      </c>
      <c r="R39" s="122">
        <f t="shared" si="18"/>
        <v>0</v>
      </c>
      <c r="S39" s="122">
        <f t="shared" si="19"/>
        <v>0</v>
      </c>
    </row>
    <row r="40" spans="1:19" ht="12" customHeight="1" hidden="1" outlineLevel="1">
      <c r="A40" s="564" t="s">
        <v>503</v>
      </c>
      <c r="B40" s="477">
        <f t="shared" si="20"/>
        <v>0</v>
      </c>
      <c r="C40" s="477">
        <f t="shared" si="20"/>
        <v>0</v>
      </c>
      <c r="D40" s="477">
        <f t="shared" si="20"/>
        <v>0</v>
      </c>
      <c r="E40" s="477">
        <f t="shared" si="20"/>
        <v>0</v>
      </c>
      <c r="F40" s="477">
        <f t="shared" si="20"/>
        <v>0</v>
      </c>
      <c r="G40" s="477">
        <f t="shared" si="20"/>
        <v>0</v>
      </c>
      <c r="H40" s="205"/>
      <c r="I40" s="544"/>
      <c r="J40" s="567" t="s">
        <v>503</v>
      </c>
      <c r="K40" s="650">
        <v>0</v>
      </c>
      <c r="L40" s="650">
        <v>0</v>
      </c>
      <c r="M40" s="650">
        <v>0</v>
      </c>
      <c r="N40" s="650">
        <v>0</v>
      </c>
      <c r="O40" s="650">
        <v>0</v>
      </c>
      <c r="P40" s="648">
        <v>0</v>
      </c>
      <c r="R40" s="122">
        <f t="shared" si="18"/>
        <v>0</v>
      </c>
      <c r="S40" s="122">
        <f t="shared" si="19"/>
        <v>0</v>
      </c>
    </row>
    <row r="41" spans="1:19" ht="12" customHeight="1" hidden="1" outlineLevel="1">
      <c r="A41" s="564" t="s">
        <v>504</v>
      </c>
      <c r="B41" s="477">
        <f t="shared" si="20"/>
        <v>0</v>
      </c>
      <c r="C41" s="477">
        <f t="shared" si="20"/>
        <v>0</v>
      </c>
      <c r="D41" s="477">
        <f t="shared" si="20"/>
        <v>0</v>
      </c>
      <c r="E41" s="477">
        <f t="shared" si="20"/>
        <v>0</v>
      </c>
      <c r="F41" s="477">
        <f t="shared" si="20"/>
        <v>0</v>
      </c>
      <c r="G41" s="477">
        <f t="shared" si="20"/>
        <v>0</v>
      </c>
      <c r="H41" s="199"/>
      <c r="I41" s="544"/>
      <c r="J41" s="556" t="s">
        <v>504</v>
      </c>
      <c r="K41" s="646">
        <v>0</v>
      </c>
      <c r="L41" s="646">
        <v>0</v>
      </c>
      <c r="M41" s="650">
        <v>0</v>
      </c>
      <c r="N41" s="646">
        <v>0</v>
      </c>
      <c r="O41" s="646">
        <v>0</v>
      </c>
      <c r="P41" s="648">
        <v>0</v>
      </c>
      <c r="R41" s="122">
        <f t="shared" si="18"/>
        <v>0</v>
      </c>
      <c r="S41" s="122">
        <f t="shared" si="19"/>
        <v>0</v>
      </c>
    </row>
    <row r="42" spans="1:19" ht="12" customHeight="1" hidden="1" outlineLevel="1">
      <c r="A42" s="564" t="s">
        <v>505</v>
      </c>
      <c r="B42" s="477">
        <f t="shared" si="20"/>
        <v>0</v>
      </c>
      <c r="C42" s="477">
        <f t="shared" si="20"/>
        <v>0</v>
      </c>
      <c r="D42" s="477">
        <f t="shared" si="20"/>
        <v>0</v>
      </c>
      <c r="E42" s="477">
        <f t="shared" si="20"/>
        <v>0</v>
      </c>
      <c r="F42" s="477">
        <f t="shared" si="20"/>
        <v>0</v>
      </c>
      <c r="G42" s="477">
        <f t="shared" si="20"/>
        <v>0</v>
      </c>
      <c r="H42" s="199"/>
      <c r="I42" s="544"/>
      <c r="J42" s="556" t="s">
        <v>505</v>
      </c>
      <c r="K42" s="650">
        <v>0</v>
      </c>
      <c r="L42" s="650">
        <v>0</v>
      </c>
      <c r="M42" s="650">
        <v>0</v>
      </c>
      <c r="N42" s="650">
        <v>0</v>
      </c>
      <c r="O42" s="650">
        <v>0</v>
      </c>
      <c r="P42" s="648">
        <v>0</v>
      </c>
      <c r="R42" s="122">
        <f t="shared" si="18"/>
        <v>0</v>
      </c>
      <c r="S42" s="122">
        <f t="shared" si="19"/>
        <v>0</v>
      </c>
    </row>
    <row r="43" spans="1:19" ht="12" customHeight="1" hidden="1" outlineLevel="1" thickBot="1">
      <c r="A43" s="564" t="s">
        <v>506</v>
      </c>
      <c r="B43" s="477">
        <f aca="true" t="shared" si="21" ref="B43:D44">K43/1000</f>
        <v>2.1057253844000003</v>
      </c>
      <c r="C43" s="477">
        <f t="shared" si="21"/>
        <v>0.12396554639999999</v>
      </c>
      <c r="D43" s="477">
        <f t="shared" si="21"/>
        <v>1.981759838</v>
      </c>
      <c r="E43" s="477">
        <f>N43</f>
        <v>0</v>
      </c>
      <c r="F43" s="566">
        <f>O43</f>
        <v>0</v>
      </c>
      <c r="G43" s="477">
        <f>P43/1000</f>
        <v>1.981759838</v>
      </c>
      <c r="H43" s="199"/>
      <c r="I43" s="544"/>
      <c r="J43" s="567" t="s">
        <v>506</v>
      </c>
      <c r="K43" s="650">
        <v>2105.7253844</v>
      </c>
      <c r="L43" s="650">
        <v>123.9655464</v>
      </c>
      <c r="M43" s="650">
        <v>1981.7598380000002</v>
      </c>
      <c r="N43" s="650"/>
      <c r="O43" s="650"/>
      <c r="P43" s="651">
        <v>1981.7598380000002</v>
      </c>
      <c r="R43" s="122">
        <f t="shared" si="18"/>
        <v>0</v>
      </c>
      <c r="S43" s="122">
        <f t="shared" si="19"/>
        <v>0</v>
      </c>
    </row>
    <row r="44" spans="1:19" ht="11.25" collapsed="1">
      <c r="A44" s="569" t="str">
        <f>INV!A42</f>
        <v>December 31, 2016</v>
      </c>
      <c r="B44" s="570">
        <f t="shared" si="21"/>
        <v>13217.175243841399</v>
      </c>
      <c r="C44" s="570">
        <f t="shared" si="21"/>
        <v>30.356965546399998</v>
      </c>
      <c r="D44" s="570">
        <f t="shared" si="21"/>
        <v>13186.818278294999</v>
      </c>
      <c r="E44" s="570">
        <f>N44/1000</f>
        <v>9727.6160825441</v>
      </c>
      <c r="F44" s="571">
        <f>O44/1000</f>
        <v>2963.6289184209</v>
      </c>
      <c r="G44" s="570">
        <f>P44/1000</f>
        <v>495.57327732999954</v>
      </c>
      <c r="H44" s="189"/>
      <c r="J44" s="572" t="s">
        <v>134</v>
      </c>
      <c r="K44" s="652">
        <v>13217175.243841399</v>
      </c>
      <c r="L44" s="652">
        <v>30356.9655464</v>
      </c>
      <c r="M44" s="652">
        <v>13186818.278295</v>
      </c>
      <c r="N44" s="652">
        <v>9727616.0825441</v>
      </c>
      <c r="O44" s="652">
        <v>2963628.9184209</v>
      </c>
      <c r="P44" s="652">
        <v>495573.27732999955</v>
      </c>
      <c r="R44" s="122">
        <f t="shared" si="18"/>
        <v>0</v>
      </c>
      <c r="S44" s="122">
        <f t="shared" si="19"/>
        <v>-7.958078640513122E-13</v>
      </c>
    </row>
    <row r="45" spans="1:16" s="206" customFormat="1" ht="30" customHeight="1">
      <c r="A45" s="190"/>
      <c r="B45" s="190"/>
      <c r="C45" s="190"/>
      <c r="D45" s="190"/>
      <c r="E45" s="190"/>
      <c r="F45" s="190"/>
      <c r="G45" s="190"/>
      <c r="H45" s="559"/>
      <c r="I45" s="560"/>
      <c r="J45" s="640" t="s">
        <v>52</v>
      </c>
      <c r="K45" s="574">
        <v>0</v>
      </c>
      <c r="L45" s="574">
        <v>0</v>
      </c>
      <c r="M45" s="574">
        <v>0</v>
      </c>
      <c r="N45" s="574">
        <v>0</v>
      </c>
      <c r="O45" s="574">
        <v>0</v>
      </c>
      <c r="P45" s="574">
        <v>0</v>
      </c>
    </row>
    <row r="46" spans="1:16" ht="19.5" customHeight="1">
      <c r="A46" s="538"/>
      <c r="B46" s="581"/>
      <c r="C46" s="581"/>
      <c r="D46" s="581"/>
      <c r="E46" s="581"/>
      <c r="F46" s="581"/>
      <c r="G46" s="581"/>
      <c r="H46" s="205"/>
      <c r="I46" s="544"/>
      <c r="J46" s="573"/>
      <c r="K46" s="547"/>
      <c r="L46" s="547"/>
      <c r="M46" s="547"/>
      <c r="N46" s="547"/>
      <c r="O46" s="547"/>
      <c r="P46" s="547"/>
    </row>
    <row r="47" spans="1:16" ht="33.75" customHeight="1">
      <c r="A47" s="540" t="s">
        <v>508</v>
      </c>
      <c r="B47" s="541"/>
      <c r="C47" s="541"/>
      <c r="D47" s="541"/>
      <c r="E47" s="541"/>
      <c r="F47" s="542"/>
      <c r="G47" s="543"/>
      <c r="I47" s="544"/>
      <c r="J47" s="545"/>
      <c r="K47" s="546" t="s">
        <v>508</v>
      </c>
      <c r="L47" s="547"/>
      <c r="M47" s="547"/>
      <c r="N47" s="547"/>
      <c r="O47" s="547"/>
      <c r="P47" s="547"/>
    </row>
    <row r="48" spans="1:16" ht="12" customHeight="1">
      <c r="A48" s="471"/>
      <c r="B48" s="548"/>
      <c r="C48" s="548"/>
      <c r="D48" s="548"/>
      <c r="E48" s="916" t="s">
        <v>486</v>
      </c>
      <c r="F48" s="917"/>
      <c r="G48" s="549"/>
      <c r="H48" s="184"/>
      <c r="I48" s="544"/>
      <c r="J48" s="575"/>
      <c r="K48" s="550" t="s">
        <v>487</v>
      </c>
      <c r="L48" s="550" t="s">
        <v>488</v>
      </c>
      <c r="M48" s="550" t="s">
        <v>489</v>
      </c>
      <c r="N48" s="551" t="s">
        <v>490</v>
      </c>
      <c r="O48" s="552"/>
      <c r="P48" s="550" t="s">
        <v>491</v>
      </c>
    </row>
    <row r="49" spans="1:16" ht="12" customHeight="1">
      <c r="A49" s="513"/>
      <c r="B49" s="554"/>
      <c r="C49" s="554"/>
      <c r="D49" s="554"/>
      <c r="E49" s="918"/>
      <c r="F49" s="919"/>
      <c r="G49" s="555"/>
      <c r="H49" s="184"/>
      <c r="I49" s="544"/>
      <c r="J49" s="576"/>
      <c r="K49" s="556"/>
      <c r="L49" s="556"/>
      <c r="M49" s="556"/>
      <c r="N49" s="551" t="s">
        <v>492</v>
      </c>
      <c r="O49" s="552"/>
      <c r="P49" s="556"/>
    </row>
    <row r="50" spans="1:16" s="206" customFormat="1" ht="57.75" customHeight="1" thickBot="1">
      <c r="A50" s="557" t="s">
        <v>4</v>
      </c>
      <c r="B50" s="558" t="s">
        <v>509</v>
      </c>
      <c r="C50" s="558" t="s">
        <v>510</v>
      </c>
      <c r="D50" s="558" t="s">
        <v>511</v>
      </c>
      <c r="E50" s="558" t="s">
        <v>496</v>
      </c>
      <c r="F50" s="558" t="s">
        <v>512</v>
      </c>
      <c r="G50" s="656" t="s">
        <v>498</v>
      </c>
      <c r="H50" s="559"/>
      <c r="I50" s="560"/>
      <c r="J50" s="577">
        <f>A49</f>
        <v>0</v>
      </c>
      <c r="K50" s="562" t="s">
        <v>572</v>
      </c>
      <c r="L50" s="562" t="s">
        <v>573</v>
      </c>
      <c r="M50" s="562" t="s">
        <v>511</v>
      </c>
      <c r="N50" s="562" t="s">
        <v>574</v>
      </c>
      <c r="O50" s="563" t="s">
        <v>575</v>
      </c>
      <c r="P50" s="562" t="s">
        <v>498</v>
      </c>
    </row>
    <row r="51" spans="1:19" ht="12" customHeight="1">
      <c r="A51" s="564" t="s">
        <v>46</v>
      </c>
      <c r="B51" s="200">
        <f>K51/1000-1</f>
        <v>18876.515866756497</v>
      </c>
      <c r="C51" s="200">
        <f aca="true" t="shared" si="22" ref="B51:G53">L51/1000</f>
        <v>39.238</v>
      </c>
      <c r="D51" s="200">
        <f t="shared" si="22"/>
        <v>18838.2778667565</v>
      </c>
      <c r="E51" s="200">
        <f t="shared" si="22"/>
        <v>14076.9126516643</v>
      </c>
      <c r="F51" s="200">
        <f t="shared" si="22"/>
        <v>4222.4394400439005</v>
      </c>
      <c r="G51" s="200">
        <f t="shared" si="22"/>
        <v>538.9257750482988</v>
      </c>
      <c r="H51" s="199"/>
      <c r="I51" s="544"/>
      <c r="J51" s="556" t="s">
        <v>46</v>
      </c>
      <c r="K51" s="646">
        <v>18877515.8667565</v>
      </c>
      <c r="L51" s="646">
        <v>39238</v>
      </c>
      <c r="M51" s="646">
        <v>18838277.8667565</v>
      </c>
      <c r="N51" s="647">
        <v>14076912.6516643</v>
      </c>
      <c r="O51" s="647">
        <v>4222439.4400439</v>
      </c>
      <c r="P51" s="648">
        <v>538925.7750482988</v>
      </c>
      <c r="R51" s="122">
        <f>B51-C51-D51</f>
        <v>-1.000000000003638</v>
      </c>
      <c r="S51" s="122">
        <f>D51-E51-F51-G51</f>
        <v>1.4779288903810084E-12</v>
      </c>
    </row>
    <row r="52" spans="1:19" ht="24" customHeight="1" hidden="1" outlineLevel="1">
      <c r="A52" s="565" t="s">
        <v>513</v>
      </c>
      <c r="B52" s="477">
        <f t="shared" si="22"/>
        <v>0</v>
      </c>
      <c r="C52" s="477">
        <f t="shared" si="22"/>
        <v>0</v>
      </c>
      <c r="D52" s="477">
        <f t="shared" si="22"/>
        <v>0</v>
      </c>
      <c r="E52" s="477">
        <f t="shared" si="22"/>
        <v>0</v>
      </c>
      <c r="F52" s="566">
        <f t="shared" si="22"/>
        <v>0</v>
      </c>
      <c r="G52" s="477">
        <f t="shared" si="22"/>
        <v>0</v>
      </c>
      <c r="H52" s="199"/>
      <c r="I52" s="544"/>
      <c r="J52" s="556" t="s">
        <v>514</v>
      </c>
      <c r="K52" s="649">
        <v>0</v>
      </c>
      <c r="L52" s="649">
        <v>0</v>
      </c>
      <c r="M52" s="649">
        <v>0</v>
      </c>
      <c r="N52" s="649">
        <v>0</v>
      </c>
      <c r="O52" s="649">
        <v>0</v>
      </c>
      <c r="P52" s="649">
        <v>0</v>
      </c>
      <c r="R52" s="122">
        <f aca="true" t="shared" si="23" ref="R52:R58">B52-C52-D52</f>
        <v>0</v>
      </c>
      <c r="S52" s="122">
        <f aca="true" t="shared" si="24" ref="S52:S58">D52-E52-F52-G52</f>
        <v>0</v>
      </c>
    </row>
    <row r="53" spans="1:19" ht="12" customHeight="1" hidden="1" outlineLevel="1">
      <c r="A53" s="564" t="s">
        <v>502</v>
      </c>
      <c r="B53" s="477">
        <f t="shared" si="22"/>
        <v>0</v>
      </c>
      <c r="C53" s="477">
        <f t="shared" si="22"/>
        <v>0</v>
      </c>
      <c r="D53" s="477">
        <f t="shared" si="22"/>
        <v>0</v>
      </c>
      <c r="E53" s="477">
        <f t="shared" si="22"/>
        <v>0</v>
      </c>
      <c r="F53" s="477">
        <f t="shared" si="22"/>
        <v>0</v>
      </c>
      <c r="G53" s="477">
        <f t="shared" si="22"/>
        <v>0</v>
      </c>
      <c r="H53" s="199"/>
      <c r="I53" s="544"/>
      <c r="J53" s="556" t="s">
        <v>502</v>
      </c>
      <c r="K53" s="649">
        <v>0</v>
      </c>
      <c r="L53" s="649">
        <v>0</v>
      </c>
      <c r="M53" s="649">
        <v>0</v>
      </c>
      <c r="N53" s="649">
        <v>0</v>
      </c>
      <c r="O53" s="649">
        <v>0</v>
      </c>
      <c r="P53" s="649">
        <v>0</v>
      </c>
      <c r="R53" s="122">
        <f t="shared" si="23"/>
        <v>0</v>
      </c>
      <c r="S53" s="122">
        <f t="shared" si="24"/>
        <v>0</v>
      </c>
    </row>
    <row r="54" spans="1:19" ht="12" customHeight="1" hidden="1" outlineLevel="1">
      <c r="A54" s="564" t="s">
        <v>503</v>
      </c>
      <c r="B54" s="477">
        <f aca="true" t="shared" si="25" ref="B54:G56">K54</f>
        <v>0</v>
      </c>
      <c r="C54" s="477">
        <f t="shared" si="25"/>
        <v>0</v>
      </c>
      <c r="D54" s="477">
        <f t="shared" si="25"/>
        <v>0</v>
      </c>
      <c r="E54" s="477">
        <f t="shared" si="25"/>
        <v>0</v>
      </c>
      <c r="F54" s="477">
        <f t="shared" si="25"/>
        <v>0</v>
      </c>
      <c r="G54" s="477">
        <f t="shared" si="25"/>
        <v>0</v>
      </c>
      <c r="H54" s="205"/>
      <c r="I54" s="544"/>
      <c r="J54" s="567" t="s">
        <v>503</v>
      </c>
      <c r="K54" s="649">
        <v>0</v>
      </c>
      <c r="L54" s="649">
        <v>0</v>
      </c>
      <c r="M54" s="649">
        <v>0</v>
      </c>
      <c r="N54" s="649">
        <v>0</v>
      </c>
      <c r="O54" s="649">
        <v>0</v>
      </c>
      <c r="P54" s="649">
        <v>0</v>
      </c>
      <c r="R54" s="122">
        <f t="shared" si="23"/>
        <v>0</v>
      </c>
      <c r="S54" s="122">
        <f t="shared" si="24"/>
        <v>0</v>
      </c>
    </row>
    <row r="55" spans="1:19" ht="12" customHeight="1" hidden="1" outlineLevel="1">
      <c r="A55" s="564" t="s">
        <v>504</v>
      </c>
      <c r="B55" s="477">
        <f t="shared" si="25"/>
        <v>0</v>
      </c>
      <c r="C55" s="477">
        <f t="shared" si="25"/>
        <v>0</v>
      </c>
      <c r="D55" s="477">
        <f t="shared" si="25"/>
        <v>0</v>
      </c>
      <c r="E55" s="477">
        <f t="shared" si="25"/>
        <v>0</v>
      </c>
      <c r="F55" s="477">
        <f t="shared" si="25"/>
        <v>0</v>
      </c>
      <c r="G55" s="477">
        <f t="shared" si="25"/>
        <v>0</v>
      </c>
      <c r="H55" s="199"/>
      <c r="I55" s="544"/>
      <c r="J55" s="556" t="s">
        <v>504</v>
      </c>
      <c r="K55" s="649">
        <v>0</v>
      </c>
      <c r="L55" s="649">
        <v>0</v>
      </c>
      <c r="M55" s="649">
        <v>0</v>
      </c>
      <c r="N55" s="649">
        <v>0</v>
      </c>
      <c r="O55" s="649">
        <v>0</v>
      </c>
      <c r="P55" s="649">
        <v>0</v>
      </c>
      <c r="R55" s="122">
        <f t="shared" si="23"/>
        <v>0</v>
      </c>
      <c r="S55" s="122">
        <f t="shared" si="24"/>
        <v>0</v>
      </c>
    </row>
    <row r="56" spans="1:19" ht="12" customHeight="1" hidden="1" outlineLevel="1">
      <c r="A56" s="564" t="s">
        <v>505</v>
      </c>
      <c r="B56" s="477">
        <f t="shared" si="25"/>
        <v>0</v>
      </c>
      <c r="C56" s="477">
        <f t="shared" si="25"/>
        <v>0</v>
      </c>
      <c r="D56" s="477">
        <f t="shared" si="25"/>
        <v>0</v>
      </c>
      <c r="E56" s="477">
        <f t="shared" si="25"/>
        <v>0</v>
      </c>
      <c r="F56" s="477">
        <f t="shared" si="25"/>
        <v>0</v>
      </c>
      <c r="G56" s="477">
        <f t="shared" si="25"/>
        <v>0</v>
      </c>
      <c r="H56" s="199"/>
      <c r="I56" s="544"/>
      <c r="J56" s="556" t="s">
        <v>505</v>
      </c>
      <c r="K56" s="649">
        <v>0</v>
      </c>
      <c r="L56" s="649">
        <v>0</v>
      </c>
      <c r="M56" s="649">
        <v>0</v>
      </c>
      <c r="N56" s="649">
        <v>0</v>
      </c>
      <c r="O56" s="649">
        <v>0</v>
      </c>
      <c r="P56" s="649">
        <v>0</v>
      </c>
      <c r="R56" s="122">
        <f t="shared" si="23"/>
        <v>0</v>
      </c>
      <c r="S56" s="122">
        <f t="shared" si="24"/>
        <v>0</v>
      </c>
    </row>
    <row r="57" spans="1:19" ht="12" customHeight="1" collapsed="1" thickBot="1">
      <c r="A57" s="564" t="s">
        <v>506</v>
      </c>
      <c r="B57" s="680">
        <f aca="true" t="shared" si="26" ref="B57:G57">K57/1000</f>
        <v>4.1036236873</v>
      </c>
      <c r="C57" s="680">
        <f t="shared" si="26"/>
        <v>0.1925202272</v>
      </c>
      <c r="D57" s="680">
        <f t="shared" si="26"/>
        <v>3.9111034600999997</v>
      </c>
      <c r="E57" s="680">
        <f t="shared" si="26"/>
        <v>0</v>
      </c>
      <c r="F57" s="681">
        <f t="shared" si="26"/>
        <v>0</v>
      </c>
      <c r="G57" s="680">
        <f t="shared" si="26"/>
        <v>3.9111034600999997</v>
      </c>
      <c r="H57" s="199"/>
      <c r="I57" s="544"/>
      <c r="J57" s="567" t="s">
        <v>506</v>
      </c>
      <c r="K57" s="650">
        <v>4103.6236873</v>
      </c>
      <c r="L57" s="650">
        <v>192.5202272</v>
      </c>
      <c r="M57" s="650">
        <v>3911.1034600999997</v>
      </c>
      <c r="N57" s="650"/>
      <c r="O57" s="650"/>
      <c r="P57" s="651">
        <v>3911.1034600999997</v>
      </c>
      <c r="R57" s="122">
        <f t="shared" si="23"/>
        <v>0</v>
      </c>
      <c r="S57" s="122">
        <f t="shared" si="24"/>
        <v>0</v>
      </c>
    </row>
    <row r="58" spans="1:19" ht="11.25">
      <c r="A58" s="569" t="str">
        <f>A44</f>
        <v>December 31, 2016</v>
      </c>
      <c r="B58" s="570">
        <f>K58/1000-1</f>
        <v>18880.619490443798</v>
      </c>
      <c r="C58" s="570">
        <f>L58/1000</f>
        <v>39.430520227200006</v>
      </c>
      <c r="D58" s="570">
        <f>M58/1000</f>
        <v>18842.188970216597</v>
      </c>
      <c r="E58" s="570">
        <f>N58/1000</f>
        <v>14076.9126516643</v>
      </c>
      <c r="F58" s="571">
        <f>O58/1000</f>
        <v>4222.4394400439005</v>
      </c>
      <c r="G58" s="570">
        <f>P58/1000</f>
        <v>542.8368785083987</v>
      </c>
      <c r="H58" s="189"/>
      <c r="J58" s="572" t="s">
        <v>134</v>
      </c>
      <c r="K58" s="652">
        <v>18881619.4904438</v>
      </c>
      <c r="L58" s="652">
        <v>39430.5202272</v>
      </c>
      <c r="M58" s="652">
        <v>18842188.9702166</v>
      </c>
      <c r="N58" s="652">
        <v>14076912.6516643</v>
      </c>
      <c r="O58" s="652">
        <v>4222439.4400439</v>
      </c>
      <c r="P58" s="652">
        <v>542836.8785083988</v>
      </c>
      <c r="R58" s="122">
        <f t="shared" si="23"/>
        <v>-1</v>
      </c>
      <c r="S58" s="122">
        <f t="shared" si="24"/>
        <v>-1.1368683772161603E-12</v>
      </c>
    </row>
    <row r="60" spans="10:16" ht="11.25">
      <c r="J60" s="640" t="s">
        <v>52</v>
      </c>
      <c r="K60" s="574">
        <f aca="true" t="shared" si="27" ref="K60:P60">B51+B52+B57-B58</f>
        <v>0</v>
      </c>
      <c r="L60" s="574">
        <f t="shared" si="27"/>
        <v>0</v>
      </c>
      <c r="M60" s="574">
        <f t="shared" si="27"/>
        <v>0</v>
      </c>
      <c r="N60" s="574">
        <f t="shared" si="27"/>
        <v>0</v>
      </c>
      <c r="O60" s="574">
        <f t="shared" si="27"/>
        <v>0</v>
      </c>
      <c r="P60" s="574">
        <f t="shared" si="27"/>
        <v>0</v>
      </c>
    </row>
  </sheetData>
  <sheetProtection/>
  <mergeCells count="4">
    <mergeCell ref="E4:F5"/>
    <mergeCell ref="E18:F19"/>
    <mergeCell ref="E34:F35"/>
    <mergeCell ref="E48:F49"/>
  </mergeCells>
  <conditionalFormatting sqref="P13 P37:P44 P22 P28:P29 P51:P58">
    <cfRule type="expression" priority="1" dxfId="10" stopIfTrue="1">
      <formula>$N13&lt;0</formula>
    </cfRule>
  </conditionalFormatting>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22.xml><?xml version="1.0" encoding="utf-8"?>
<worksheet xmlns="http://schemas.openxmlformats.org/spreadsheetml/2006/main" xmlns:r="http://schemas.openxmlformats.org/officeDocument/2006/relationships">
  <sheetPr>
    <tabColor rgb="FF00B050"/>
    <pageSetUpPr fitToPage="1"/>
  </sheetPr>
  <dimension ref="A1:E9"/>
  <sheetViews>
    <sheetView showGridLines="0" zoomScale="90" zoomScaleNormal="90" zoomScalePageLayoutView="0" workbookViewId="0" topLeftCell="A1">
      <selection activeCell="A1" sqref="A1"/>
    </sheetView>
  </sheetViews>
  <sheetFormatPr defaultColWidth="9.140625" defaultRowHeight="12.75"/>
  <cols>
    <col min="1" max="1" width="45.7109375" style="874" customWidth="1"/>
    <col min="2" max="2" width="3.7109375" style="874" customWidth="1"/>
    <col min="3" max="5" width="20.7109375" style="874" customWidth="1"/>
    <col min="6" max="16384" width="9.140625" style="874" customWidth="1"/>
  </cols>
  <sheetData>
    <row r="1" spans="1:5" ht="15">
      <c r="A1" s="837"/>
      <c r="B1" s="872"/>
      <c r="C1" s="852" t="s">
        <v>798</v>
      </c>
      <c r="D1" s="852" t="s">
        <v>799</v>
      </c>
      <c r="E1" s="873" t="s">
        <v>690</v>
      </c>
    </row>
    <row r="2" spans="1:5" ht="30">
      <c r="A2" s="875"/>
      <c r="B2" s="839"/>
      <c r="C2" s="840" t="s">
        <v>756</v>
      </c>
      <c r="D2" s="840" t="s">
        <v>756</v>
      </c>
      <c r="E2" s="841" t="s">
        <v>756</v>
      </c>
    </row>
    <row r="3" spans="1:5" ht="15">
      <c r="A3" s="876"/>
      <c r="B3" s="877"/>
      <c r="C3" s="877"/>
      <c r="D3" s="877"/>
      <c r="E3" s="878"/>
    </row>
    <row r="4" spans="1:5" ht="15">
      <c r="A4" s="879" t="s">
        <v>757</v>
      </c>
      <c r="B4" s="473"/>
      <c r="C4" s="473">
        <v>10162.4</v>
      </c>
      <c r="D4" s="473">
        <v>10081</v>
      </c>
      <c r="E4" s="880">
        <v>10656</v>
      </c>
    </row>
    <row r="5" spans="1:5" ht="15">
      <c r="A5" s="879" t="s">
        <v>758</v>
      </c>
      <c r="B5" s="473"/>
      <c r="C5" s="473">
        <v>3576.4</v>
      </c>
      <c r="D5" s="473">
        <v>3817</v>
      </c>
      <c r="E5" s="880">
        <v>3817</v>
      </c>
    </row>
    <row r="6" spans="1:5" ht="15">
      <c r="A6" s="879" t="s">
        <v>754</v>
      </c>
      <c r="B6" s="473"/>
      <c r="C6" s="473">
        <v>1216.3</v>
      </c>
      <c r="D6" s="473">
        <v>1291</v>
      </c>
      <c r="E6" s="880">
        <v>2008</v>
      </c>
    </row>
    <row r="7" spans="1:5" ht="15">
      <c r="A7" s="879" t="s">
        <v>755</v>
      </c>
      <c r="B7" s="473"/>
      <c r="C7" s="473">
        <v>689</v>
      </c>
      <c r="D7" s="473">
        <v>768</v>
      </c>
      <c r="E7" s="880">
        <v>1638</v>
      </c>
    </row>
    <row r="8" spans="1:5" ht="15">
      <c r="A8" s="881" t="s">
        <v>790</v>
      </c>
      <c r="B8" s="838"/>
      <c r="C8" s="838">
        <v>15644.099999999999</v>
      </c>
      <c r="D8" s="838">
        <v>15957</v>
      </c>
      <c r="E8" s="882">
        <v>18119</v>
      </c>
    </row>
    <row r="9" spans="1:5" ht="15">
      <c r="A9" s="883" t="s">
        <v>808</v>
      </c>
      <c r="B9" s="45"/>
      <c r="C9" s="45"/>
      <c r="D9" s="45"/>
      <c r="E9" s="45"/>
    </row>
  </sheetData>
  <sheetProtection/>
  <conditionalFormatting sqref="E4:E8">
    <cfRule type="expression" priority="5" dxfId="47">
      <formula>IF(AND(E4&gt;-0.49999,E4&lt;0.49999),IF(E4=0,FALSE,TRUE),FALSE)</formula>
    </cfRule>
  </conditionalFormatting>
  <conditionalFormatting sqref="B4:B8">
    <cfRule type="expression" priority="4" dxfId="47">
      <formula>IF(AND(B4&gt;-0.49999,B4&lt;0.49999),IF(B4=0,FALSE,TRUE),FALSE)</formula>
    </cfRule>
  </conditionalFormatting>
  <conditionalFormatting sqref="C4:C8">
    <cfRule type="expression" priority="3" dxfId="47">
      <formula>IF(AND(C4&gt;-0.49999,C4&lt;0.49999),IF(C4=0,FALSE,TRUE),FALSE)</formula>
    </cfRule>
  </conditionalFormatting>
  <conditionalFormatting sqref="D4:D8">
    <cfRule type="expression" priority="1" dxfId="47">
      <formula>IF(AND(D4&gt;-0.49999,D4&lt;0.49999),IF(D4=0,FALSE,TRUE),FALSE)</formula>
    </cfRule>
  </conditionalFormatting>
  <printOptions/>
  <pageMargins left="0.25" right="0.25" top="0.75" bottom="0.75" header="0.3" footer="0.3"/>
  <pageSetup fitToHeight="1" fitToWidth="1" horizontalDpi="600" verticalDpi="600" orientation="portrait" paperSize="9" scale="89" r:id="rId1"/>
</worksheet>
</file>

<file path=xl/worksheets/sheet23.xml><?xml version="1.0" encoding="utf-8"?>
<worksheet xmlns="http://schemas.openxmlformats.org/spreadsheetml/2006/main" xmlns:r="http://schemas.openxmlformats.org/officeDocument/2006/relationships">
  <sheetPr>
    <tabColor rgb="FF00B050"/>
    <pageSetUpPr fitToPage="1"/>
  </sheetPr>
  <dimension ref="A1:E19"/>
  <sheetViews>
    <sheetView showGridLines="0" zoomScale="85" zoomScaleNormal="85" zoomScalePageLayoutView="0" workbookViewId="0" topLeftCell="A1">
      <selection activeCell="A1" sqref="A1"/>
    </sheetView>
  </sheetViews>
  <sheetFormatPr defaultColWidth="9.140625" defaultRowHeight="12.75"/>
  <cols>
    <col min="1" max="1" width="52.7109375" style="122" customWidth="1"/>
    <col min="2" max="2" width="16.7109375" style="122" customWidth="1"/>
    <col min="3" max="3" width="24.28125" style="122" customWidth="1"/>
    <col min="4" max="4" width="18.8515625" style="190" bestFit="1" customWidth="1"/>
    <col min="5" max="5" width="9.7109375" style="122" customWidth="1"/>
    <col min="6" max="16384" width="9.140625" style="122" customWidth="1"/>
  </cols>
  <sheetData>
    <row r="1" spans="1:3" ht="15.75" customHeight="1">
      <c r="A1" s="538"/>
      <c r="B1" s="189"/>
      <c r="C1" s="189"/>
    </row>
    <row r="2" spans="1:5" ht="21.75" customHeight="1">
      <c r="A2" s="582" t="s">
        <v>787</v>
      </c>
      <c r="B2" s="633"/>
      <c r="C2" s="847"/>
      <c r="D2" s="634"/>
      <c r="E2" s="584"/>
    </row>
    <row r="3" spans="1:5" ht="12" customHeight="1">
      <c r="A3" s="737"/>
      <c r="B3" s="153"/>
      <c r="C3" s="848"/>
      <c r="D3" s="739"/>
      <c r="E3" s="584"/>
    </row>
    <row r="4" spans="1:5" ht="18" customHeight="1">
      <c r="A4" s="137"/>
      <c r="B4" s="857" t="s">
        <v>798</v>
      </c>
      <c r="C4" s="857" t="s">
        <v>799</v>
      </c>
      <c r="D4" s="851" t="s">
        <v>690</v>
      </c>
      <c r="E4" s="584"/>
    </row>
    <row r="5" spans="1:5" ht="12" customHeight="1">
      <c r="A5" s="809" t="s">
        <v>4</v>
      </c>
      <c r="B5" s="849"/>
      <c r="C5" s="849"/>
      <c r="D5" s="850"/>
      <c r="E5" s="42"/>
    </row>
    <row r="6" spans="1:5" ht="12" customHeight="1">
      <c r="A6" s="592"/>
      <c r="B6" s="71"/>
      <c r="C6" s="71"/>
      <c r="D6" s="72"/>
      <c r="E6" s="42"/>
    </row>
    <row r="7" spans="1:5" ht="12" customHeight="1">
      <c r="A7" s="842" t="s">
        <v>767</v>
      </c>
      <c r="B7" s="95">
        <v>20108.138701256</v>
      </c>
      <c r="C7" s="95">
        <v>20913.0323592213</v>
      </c>
      <c r="D7" s="282">
        <v>20913.0323592213</v>
      </c>
      <c r="E7" s="42"/>
    </row>
    <row r="8" spans="1:5" ht="12" customHeight="1">
      <c r="A8" s="842" t="s">
        <v>769</v>
      </c>
      <c r="B8" s="95"/>
      <c r="C8" s="95"/>
      <c r="D8" s="282"/>
      <c r="E8" s="42"/>
    </row>
    <row r="9" spans="1:5" ht="12" customHeight="1">
      <c r="A9" s="842" t="s">
        <v>768</v>
      </c>
      <c r="B9" s="95">
        <v>3805.8143269988996</v>
      </c>
      <c r="C9" s="95">
        <v>3820.8309426393</v>
      </c>
      <c r="D9" s="282">
        <v>3820.8309426393</v>
      </c>
      <c r="E9" s="42"/>
    </row>
    <row r="10" spans="1:5" ht="12" customHeight="1">
      <c r="A10" s="844" t="s">
        <v>770</v>
      </c>
      <c r="B10" s="845">
        <v>23913.953028254902</v>
      </c>
      <c r="C10" s="845">
        <v>24733.863301860598</v>
      </c>
      <c r="D10" s="846">
        <v>24733.863301860598</v>
      </c>
      <c r="E10" s="42"/>
    </row>
    <row r="11" spans="1:5" ht="12" customHeight="1">
      <c r="A11" s="842" t="s">
        <v>771</v>
      </c>
      <c r="B11" s="95">
        <v>-5119</v>
      </c>
      <c r="C11" s="95">
        <v>-5634</v>
      </c>
      <c r="D11" s="282">
        <v>-5634</v>
      </c>
      <c r="E11" s="42"/>
    </row>
    <row r="12" spans="1:5" ht="12" customHeight="1">
      <c r="A12" s="844" t="s">
        <v>772</v>
      </c>
      <c r="B12" s="845">
        <v>18794.953028254902</v>
      </c>
      <c r="C12" s="845">
        <v>19099.863301860598</v>
      </c>
      <c r="D12" s="846">
        <v>19099.863301860598</v>
      </c>
      <c r="E12" s="42"/>
    </row>
    <row r="13" spans="1:5" ht="12" customHeight="1">
      <c r="A13" s="842" t="s">
        <v>778</v>
      </c>
      <c r="B13" s="95">
        <v>-599</v>
      </c>
      <c r="C13" s="95">
        <v>-361.2</v>
      </c>
      <c r="D13" s="282">
        <v>-361.2</v>
      </c>
      <c r="E13" s="42"/>
    </row>
    <row r="14" spans="1:5" ht="13.5" customHeight="1">
      <c r="A14" s="843" t="s">
        <v>783</v>
      </c>
      <c r="B14" s="95">
        <v>-699.2</v>
      </c>
      <c r="C14" s="95">
        <v>-619.3</v>
      </c>
      <c r="D14" s="282">
        <v>-619.3</v>
      </c>
      <c r="E14" s="42"/>
    </row>
    <row r="15" spans="1:5" ht="13.5" customHeight="1">
      <c r="A15" s="843" t="s">
        <v>784</v>
      </c>
      <c r="B15" s="95">
        <v>-1852.4</v>
      </c>
      <c r="C15" s="95">
        <v>-2162.3</v>
      </c>
      <c r="D15" s="282">
        <v>0</v>
      </c>
      <c r="E15" s="42"/>
    </row>
    <row r="16" spans="1:5" s="206" customFormat="1" ht="12" customHeight="1">
      <c r="A16" s="868" t="s">
        <v>773</v>
      </c>
      <c r="B16" s="869">
        <v>15644.353028254902</v>
      </c>
      <c r="C16" s="869">
        <v>15957.063301860599</v>
      </c>
      <c r="D16" s="870">
        <v>18119.363301860598</v>
      </c>
      <c r="E16" s="42"/>
    </row>
    <row r="17" spans="1:3" ht="12.75">
      <c r="A17" s="871" t="s">
        <v>807</v>
      </c>
      <c r="C17" s="190"/>
    </row>
    <row r="18" ht="12.75">
      <c r="A18" s="122" t="s">
        <v>785</v>
      </c>
    </row>
    <row r="19" ht="12.75">
      <c r="A19" s="122" t="s">
        <v>786</v>
      </c>
    </row>
  </sheetData>
  <sheetProtection/>
  <conditionalFormatting sqref="B7:B14 B16 D16 D7:D14">
    <cfRule type="expression" priority="5" dxfId="47">
      <formula>IF(AND(B7&gt;-0.49,B7&lt;0.49),IF(B7=0,FALSE,TRUE),FALSE)</formula>
    </cfRule>
  </conditionalFormatting>
  <conditionalFormatting sqref="B15 D15">
    <cfRule type="expression" priority="3" dxfId="47">
      <formula>IF(AND(B15&gt;-0.49,B15&lt;0.49),IF(B15=0,FALSE,TRUE),FALSE)</formula>
    </cfRule>
  </conditionalFormatting>
  <conditionalFormatting sqref="C16 C7:C14">
    <cfRule type="expression" priority="2" dxfId="47">
      <formula>IF(AND(C7&gt;-0.49,C7&lt;0.49),IF(C7=0,FALSE,TRUE),FALSE)</formula>
    </cfRule>
  </conditionalFormatting>
  <conditionalFormatting sqref="C15">
    <cfRule type="expression" priority="1" dxfId="47">
      <formula>IF(AND(C15&gt;-0.49,C15&lt;0.49),IF(C15=0,FALSE,TRUE),FALSE)</formula>
    </cfRule>
  </conditionalFormatting>
  <printOptions horizontalCentered="1"/>
  <pageMargins left="0.354330708661417" right="0.196850393700787" top="0.551181102362205" bottom="0.31496062992126" header="0.511811023622047" footer="0.511811023622047"/>
  <pageSetup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rgb="FF00B050"/>
    <pageSetUpPr fitToPage="1"/>
  </sheetPr>
  <dimension ref="B2:N23"/>
  <sheetViews>
    <sheetView showGridLines="0" zoomScale="85" zoomScaleNormal="85" zoomScalePageLayoutView="0" workbookViewId="0" topLeftCell="A1">
      <selection activeCell="A1" sqref="A1"/>
    </sheetView>
  </sheetViews>
  <sheetFormatPr defaultColWidth="9.140625" defaultRowHeight="12.75"/>
  <cols>
    <col min="1" max="1" width="1.7109375" style="4" customWidth="1"/>
    <col min="2" max="2" width="74.7109375" style="4" customWidth="1"/>
    <col min="3" max="4" width="8.7109375" style="4" customWidth="1"/>
    <col min="5" max="5" width="12.00390625" style="4" customWidth="1"/>
    <col min="6" max="16384" width="9.140625" style="4" customWidth="1"/>
  </cols>
  <sheetData>
    <row r="1" ht="4.5" customHeight="1"/>
    <row r="2" spans="2:5" ht="15.75" customHeight="1">
      <c r="B2" s="854" t="s">
        <v>312</v>
      </c>
      <c r="C2" s="855"/>
      <c r="D2" s="855"/>
      <c r="E2" s="813"/>
    </row>
    <row r="3" spans="2:5" ht="15">
      <c r="B3" s="858" t="s">
        <v>789</v>
      </c>
      <c r="C3" s="193"/>
      <c r="D3" s="193"/>
      <c r="E3" s="863" t="s">
        <v>759</v>
      </c>
    </row>
    <row r="4" spans="2:5" ht="12" customHeight="1">
      <c r="B4" s="293"/>
      <c r="C4" s="294"/>
      <c r="D4" s="294"/>
      <c r="E4" s="864" t="s">
        <v>797</v>
      </c>
    </row>
    <row r="5" spans="2:5" ht="12" customHeight="1">
      <c r="B5" s="154" t="s">
        <v>4</v>
      </c>
      <c r="C5" s="155"/>
      <c r="D5" s="167"/>
      <c r="E5" s="296"/>
    </row>
    <row r="6" spans="2:5" ht="12" customHeight="1">
      <c r="B6" s="131"/>
      <c r="C6" s="74"/>
      <c r="D6" s="297"/>
      <c r="E6" s="133"/>
    </row>
    <row r="7" spans="2:5" ht="12" customHeight="1">
      <c r="B7" s="161" t="s">
        <v>473</v>
      </c>
      <c r="C7" s="74"/>
      <c r="D7" s="297"/>
      <c r="E7" s="133"/>
    </row>
    <row r="8" spans="2:5" ht="12" customHeight="1">
      <c r="B8" s="90" t="s">
        <v>179</v>
      </c>
      <c r="C8" s="178"/>
      <c r="D8" s="136"/>
      <c r="E8" s="282">
        <v>268.83227417158423</v>
      </c>
    </row>
    <row r="9" spans="2:5" ht="12" customHeight="1">
      <c r="B9" s="91" t="s">
        <v>136</v>
      </c>
      <c r="C9" s="178"/>
      <c r="D9" s="136"/>
      <c r="E9" s="282">
        <v>143.29210167952792</v>
      </c>
    </row>
    <row r="10" spans="2:5" ht="12" customHeight="1">
      <c r="B10" s="91" t="s">
        <v>140</v>
      </c>
      <c r="C10" s="178"/>
      <c r="D10" s="136"/>
      <c r="E10" s="282">
        <v>4722.913073082161</v>
      </c>
    </row>
    <row r="11" spans="2:5" ht="12">
      <c r="B11" s="90" t="s">
        <v>46</v>
      </c>
      <c r="C11" s="178"/>
      <c r="D11" s="136"/>
      <c r="E11" s="282">
        <v>86.47753064003632</v>
      </c>
    </row>
    <row r="12" spans="2:5" ht="12" customHeight="1">
      <c r="B12" s="90" t="s">
        <v>256</v>
      </c>
      <c r="C12" s="178"/>
      <c r="D12" s="136"/>
      <c r="E12" s="282">
        <v>5.9929641398093505</v>
      </c>
    </row>
    <row r="13" spans="2:5" ht="12" customHeight="1">
      <c r="B13" s="91" t="s">
        <v>153</v>
      </c>
      <c r="C13" s="178"/>
      <c r="D13" s="119"/>
      <c r="E13" s="282">
        <v>15.546981389014979</v>
      </c>
    </row>
    <row r="14" spans="2:5" ht="12" customHeight="1">
      <c r="B14" s="93" t="s">
        <v>45</v>
      </c>
      <c r="C14" s="865"/>
      <c r="D14" s="298"/>
      <c r="E14" s="179">
        <v>0.8397639582387654</v>
      </c>
    </row>
    <row r="15" spans="2:14" s="6" customFormat="1" ht="12" customHeight="1">
      <c r="B15" s="81" t="s">
        <v>139</v>
      </c>
      <c r="C15" s="107"/>
      <c r="D15" s="112"/>
      <c r="E15" s="84">
        <v>5243.894689060372</v>
      </c>
      <c r="N15" s="4"/>
    </row>
    <row r="16" spans="2:5" ht="12" customHeight="1">
      <c r="B16" s="81"/>
      <c r="C16" s="199"/>
      <c r="D16" s="299"/>
      <c r="E16" s="866"/>
    </row>
    <row r="17" spans="2:5" ht="12">
      <c r="B17" s="161" t="s">
        <v>568</v>
      </c>
      <c r="C17" s="232"/>
      <c r="D17" s="112"/>
      <c r="E17" s="237"/>
    </row>
    <row r="18" spans="2:5" ht="12" customHeight="1">
      <c r="B18" s="90" t="s">
        <v>148</v>
      </c>
      <c r="C18" s="178"/>
      <c r="D18" s="136"/>
      <c r="E18" s="282">
        <v>1347.3399909214709</v>
      </c>
    </row>
    <row r="19" spans="2:5" ht="12" customHeight="1">
      <c r="B19" s="90" t="s">
        <v>149</v>
      </c>
      <c r="C19" s="178"/>
      <c r="D19" s="136"/>
      <c r="E19" s="282">
        <v>3476.66817975488</v>
      </c>
    </row>
    <row r="20" spans="2:5" ht="12">
      <c r="B20" s="90" t="s">
        <v>46</v>
      </c>
      <c r="C20" s="178"/>
      <c r="D20" s="136"/>
      <c r="E20" s="282">
        <v>85.69337267362687</v>
      </c>
    </row>
    <row r="21" spans="2:5" ht="12" customHeight="1">
      <c r="B21" s="93" t="s">
        <v>150</v>
      </c>
      <c r="C21" s="865"/>
      <c r="D21" s="298"/>
      <c r="E21" s="282">
        <v>67.61688606445756</v>
      </c>
    </row>
    <row r="22" spans="2:5" ht="12" customHeight="1">
      <c r="B22" s="304" t="s">
        <v>51</v>
      </c>
      <c r="C22" s="867"/>
      <c r="D22" s="853"/>
      <c r="E22" s="177">
        <v>4977.318429414436</v>
      </c>
    </row>
    <row r="23" spans="2:14" s="6" customFormat="1" ht="12" customHeight="1">
      <c r="B23" s="266"/>
      <c r="C23" s="107"/>
      <c r="D23" s="199"/>
      <c r="E23" s="83"/>
      <c r="N23" s="4"/>
    </row>
    <row r="24" ht="12" customHeight="1"/>
  </sheetData>
  <sheetProtection/>
  <conditionalFormatting sqref="D6:E22">
    <cfRule type="expression" priority="4" dxfId="47">
      <formula>IF(AND(D6&gt;-0.49,D6&lt;0.49),IF(D6=0,FALSE,TRUE),FALSE)</formula>
    </cfRule>
  </conditionalFormatting>
  <printOptions horizontalCentered="1"/>
  <pageMargins left="0.590551181102362" right="0.393700787401575" top="0.551181102362205" bottom="0.31496062992126" header="0.511811023622047" footer="0.511811023622047"/>
  <pageSetup fitToHeight="1" fitToWidth="1"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G20"/>
  <sheetViews>
    <sheetView showGridLines="0" zoomScale="85" zoomScaleNormal="85" zoomScalePageLayoutView="0" workbookViewId="0" topLeftCell="A1">
      <selection activeCell="A1" sqref="A1"/>
    </sheetView>
  </sheetViews>
  <sheetFormatPr defaultColWidth="9.140625" defaultRowHeight="12.75"/>
  <cols>
    <col min="1" max="1" width="46.140625" style="122" customWidth="1"/>
    <col min="2" max="3" width="8.57421875" style="122" customWidth="1"/>
    <col min="4" max="4" width="11.28125" style="122" customWidth="1"/>
    <col min="5" max="5" width="13.57421875" style="122" bestFit="1" customWidth="1"/>
    <col min="6" max="6" width="11.28125" style="122" customWidth="1"/>
    <col min="7" max="7" width="13.57421875" style="122" bestFit="1" customWidth="1"/>
    <col min="8" max="16384" width="9.140625" style="122" customWidth="1"/>
  </cols>
  <sheetData>
    <row r="1" spans="1:7" ht="15.75" customHeight="1">
      <c r="A1" s="538"/>
      <c r="B1" s="538"/>
      <c r="C1" s="710"/>
      <c r="D1" s="150"/>
      <c r="E1" s="188"/>
      <c r="F1" s="151"/>
      <c r="G1" s="151"/>
    </row>
    <row r="2" spans="1:7" ht="25.5" customHeight="1">
      <c r="A2" s="692" t="s">
        <v>604</v>
      </c>
      <c r="B2" s="583"/>
      <c r="C2" s="583"/>
      <c r="D2" s="127"/>
      <c r="E2" s="127"/>
      <c r="F2" s="191"/>
      <c r="G2" s="687"/>
    </row>
    <row r="3" spans="1:7" ht="12" customHeight="1">
      <c r="A3" s="585"/>
      <c r="B3" s="586"/>
      <c r="C3" s="586"/>
      <c r="D3" s="153"/>
      <c r="E3" s="153"/>
      <c r="F3" s="196"/>
      <c r="G3" s="587"/>
    </row>
    <row r="4" spans="1:7" ht="12" customHeight="1">
      <c r="A4" s="471"/>
      <c r="B4" s="497"/>
      <c r="C4" s="497"/>
      <c r="D4" s="588"/>
      <c r="E4" s="588"/>
      <c r="F4" s="588"/>
      <c r="G4" s="683"/>
    </row>
    <row r="5" spans="1:7" ht="12" customHeight="1">
      <c r="A5" s="557" t="s">
        <v>4</v>
      </c>
      <c r="B5" s="589"/>
      <c r="C5" s="589"/>
      <c r="D5" s="590" t="s">
        <v>515</v>
      </c>
      <c r="E5" s="590" t="s">
        <v>516</v>
      </c>
      <c r="F5" s="590" t="s">
        <v>517</v>
      </c>
      <c r="G5" s="591" t="s">
        <v>134</v>
      </c>
    </row>
    <row r="6" spans="1:7" ht="12" customHeight="1">
      <c r="A6" s="684"/>
      <c r="B6" s="685"/>
      <c r="C6" s="685"/>
      <c r="D6" s="588"/>
      <c r="E6" s="588"/>
      <c r="F6" s="588"/>
      <c r="G6" s="549"/>
    </row>
    <row r="7" spans="1:7" ht="12" customHeight="1">
      <c r="A7" s="625" t="s">
        <v>796</v>
      </c>
      <c r="B7" s="685"/>
      <c r="C7" s="685"/>
      <c r="D7" s="588"/>
      <c r="E7" s="588"/>
      <c r="F7" s="588"/>
      <c r="G7" s="686"/>
    </row>
    <row r="8" spans="1:7" ht="12" customHeight="1">
      <c r="A8" s="684"/>
      <c r="B8" s="685"/>
      <c r="C8" s="685"/>
      <c r="D8" s="588"/>
      <c r="E8" s="588"/>
      <c r="F8" s="588"/>
      <c r="G8" s="686"/>
    </row>
    <row r="9" spans="1:7" ht="12" customHeight="1">
      <c r="A9" s="593" t="s">
        <v>518</v>
      </c>
      <c r="B9" s="203"/>
      <c r="C9" s="203"/>
      <c r="D9" s="112"/>
      <c r="E9" s="112"/>
      <c r="F9" s="289"/>
      <c r="G9" s="289"/>
    </row>
    <row r="10" spans="1:7" ht="12" customHeight="1">
      <c r="A10" s="593" t="s">
        <v>522</v>
      </c>
      <c r="B10" s="203"/>
      <c r="C10" s="203"/>
      <c r="D10" s="172"/>
      <c r="E10" s="172"/>
      <c r="F10" s="172"/>
      <c r="G10" s="200"/>
    </row>
    <row r="11" spans="1:7" s="206" customFormat="1" ht="12" customHeight="1">
      <c r="A11" s="564" t="s">
        <v>160</v>
      </c>
      <c r="B11" s="198"/>
      <c r="C11" s="198"/>
      <c r="D11" s="856">
        <v>143.14798002723558</v>
      </c>
      <c r="E11" s="95">
        <v>0.14412165229232862</v>
      </c>
      <c r="F11" s="532">
        <v>0</v>
      </c>
      <c r="G11" s="200">
        <v>143.2921016795279</v>
      </c>
    </row>
    <row r="12" spans="1:7" ht="13.5" customHeight="1">
      <c r="A12" s="596" t="s">
        <v>776</v>
      </c>
      <c r="B12" s="597"/>
      <c r="C12" s="597"/>
      <c r="D12" s="95">
        <v>1666.0372219700407</v>
      </c>
      <c r="E12" s="95">
        <v>3056.87585111212</v>
      </c>
      <c r="F12" s="532">
        <v>0</v>
      </c>
      <c r="G12" s="200">
        <v>4722.91307308216</v>
      </c>
    </row>
    <row r="13" spans="1:7" ht="12" customHeight="1">
      <c r="A13" s="564" t="s">
        <v>46</v>
      </c>
      <c r="B13" s="198"/>
      <c r="C13" s="198"/>
      <c r="D13" s="95">
        <v>0</v>
      </c>
      <c r="E13" s="95">
        <v>86.47753064003632</v>
      </c>
      <c r="F13" s="532">
        <v>0</v>
      </c>
      <c r="G13" s="200">
        <v>86.47753064003632</v>
      </c>
    </row>
    <row r="14" spans="1:7" ht="11.25">
      <c r="A14" s="569" t="s">
        <v>606</v>
      </c>
      <c r="B14" s="594"/>
      <c r="C14" s="594"/>
      <c r="D14" s="536">
        <v>1809.1852019972764</v>
      </c>
      <c r="E14" s="536">
        <v>3143.4975034044487</v>
      </c>
      <c r="F14" s="536">
        <v>0</v>
      </c>
      <c r="G14" s="570">
        <v>4952.682705401725</v>
      </c>
    </row>
    <row r="15" spans="1:7" ht="11.25">
      <c r="A15" s="598" t="s">
        <v>524</v>
      </c>
      <c r="B15" s="599"/>
      <c r="C15" s="599"/>
      <c r="D15" s="536">
        <v>1809.1852019972764</v>
      </c>
      <c r="E15" s="536">
        <v>3143.4975034044487</v>
      </c>
      <c r="F15" s="600">
        <v>0</v>
      </c>
      <c r="G15" s="570">
        <v>4952.682705401725</v>
      </c>
    </row>
    <row r="16" spans="1:7" ht="13.5" customHeight="1">
      <c r="A16" s="593"/>
      <c r="B16" s="203"/>
      <c r="C16" s="203"/>
      <c r="D16" s="83"/>
      <c r="E16" s="83"/>
      <c r="F16" s="83"/>
      <c r="G16" s="204"/>
    </row>
    <row r="17" spans="1:7" ht="12" customHeight="1">
      <c r="A17" s="593" t="s">
        <v>525</v>
      </c>
      <c r="B17" s="203"/>
      <c r="C17" s="203"/>
      <c r="D17" s="172"/>
      <c r="E17" s="172"/>
      <c r="F17" s="172"/>
      <c r="G17" s="200"/>
    </row>
    <row r="18" spans="1:7" ht="13.5" customHeight="1">
      <c r="A18" s="596" t="s">
        <v>777</v>
      </c>
      <c r="B18" s="198"/>
      <c r="C18" s="198"/>
      <c r="D18" s="172">
        <v>0</v>
      </c>
      <c r="E18" s="172">
        <v>3476.66817975488</v>
      </c>
      <c r="F18" s="532">
        <v>0</v>
      </c>
      <c r="G18" s="200">
        <v>3476.66817975488</v>
      </c>
    </row>
    <row r="19" spans="1:7" ht="12" customHeight="1">
      <c r="A19" s="564" t="s">
        <v>46</v>
      </c>
      <c r="B19" s="198"/>
      <c r="C19" s="198"/>
      <c r="D19" s="172">
        <v>0</v>
      </c>
      <c r="E19" s="172">
        <v>56.36745347253745</v>
      </c>
      <c r="F19" s="532">
        <v>30</v>
      </c>
      <c r="G19" s="200">
        <v>85.69337267362687</v>
      </c>
    </row>
    <row r="20" spans="1:7" ht="12" customHeight="1">
      <c r="A20" s="598" t="s">
        <v>526</v>
      </c>
      <c r="B20" s="599"/>
      <c r="C20" s="599"/>
      <c r="D20" s="536">
        <v>0</v>
      </c>
      <c r="E20" s="536">
        <v>3533.0356332274173</v>
      </c>
      <c r="F20" s="600">
        <v>30</v>
      </c>
      <c r="G20" s="570">
        <v>3562.361552428507</v>
      </c>
    </row>
  </sheetData>
  <sheetProtection/>
  <conditionalFormatting sqref="C5:G20">
    <cfRule type="expression" priority="2" dxfId="47">
      <formula>IF(AND(C5&gt;-0.49,C5&lt;0.49),IF(C5=0,FALSE,TRUE),FALSE)</formula>
    </cfRule>
  </conditionalFormatting>
  <printOptions horizontalCentered="1"/>
  <pageMargins left="0.36" right="0.18" top="0.551181102362205" bottom="0.31496062992126" header="0.511811023622047" footer="0.511811023622047"/>
  <pageSetup horizontalDpi="600" verticalDpi="600" orientation="portrait" paperSize="9" scale="65" r:id="rId1"/>
</worksheet>
</file>

<file path=xl/worksheets/sheet26.xml><?xml version="1.0" encoding="utf-8"?>
<worksheet xmlns="http://schemas.openxmlformats.org/spreadsheetml/2006/main" xmlns:r="http://schemas.openxmlformats.org/officeDocument/2006/relationships">
  <sheetPr>
    <tabColor rgb="FF00B050"/>
    <pageSetUpPr fitToPage="1"/>
  </sheetPr>
  <dimension ref="A1:B18"/>
  <sheetViews>
    <sheetView showGridLines="0" zoomScale="85" zoomScaleNormal="85" zoomScalePageLayoutView="0" workbookViewId="0" topLeftCell="A1">
      <selection activeCell="A1" sqref="A1"/>
    </sheetView>
  </sheetViews>
  <sheetFormatPr defaultColWidth="9.140625" defaultRowHeight="12.75"/>
  <cols>
    <col min="1" max="1" width="2.140625" style="148" customWidth="1"/>
    <col min="2" max="2" width="80.7109375" style="144" customWidth="1"/>
    <col min="3" max="16384" width="9.140625" style="144" customWidth="1"/>
  </cols>
  <sheetData>
    <row r="1" spans="1:2" ht="11.25">
      <c r="A1" s="141" t="s">
        <v>165</v>
      </c>
      <c r="B1" s="142"/>
    </row>
    <row r="2" s="142" customFormat="1" ht="11.25">
      <c r="A2" s="145" t="s">
        <v>792</v>
      </c>
    </row>
    <row r="3" s="142" customFormat="1" ht="11.25">
      <c r="A3" s="145" t="s">
        <v>793</v>
      </c>
    </row>
    <row r="4" s="142" customFormat="1" ht="11.25">
      <c r="A4" s="145" t="s">
        <v>794</v>
      </c>
    </row>
    <row r="5" s="142" customFormat="1" ht="11.25">
      <c r="A5" s="145" t="s">
        <v>795</v>
      </c>
    </row>
    <row r="6" spans="1:2" ht="12.75">
      <c r="A6" s="146"/>
      <c r="B6" s="142"/>
    </row>
    <row r="7" spans="1:2" ht="11.25">
      <c r="A7" s="145"/>
      <c r="B7" s="142"/>
    </row>
    <row r="10" ht="12.75">
      <c r="B10" s="141"/>
    </row>
    <row r="11" spans="1:2" ht="15">
      <c r="A11" s="147"/>
      <c r="B11" s="145"/>
    </row>
    <row r="12" spans="1:2" ht="15">
      <c r="A12" s="147"/>
      <c r="B12" s="145"/>
    </row>
    <row r="13" ht="12.75">
      <c r="B13" s="145"/>
    </row>
    <row r="14" ht="12.75">
      <c r="B14" s="145"/>
    </row>
    <row r="15" ht="12.75">
      <c r="B15" s="146"/>
    </row>
    <row r="16" ht="12.75">
      <c r="B16" s="145"/>
    </row>
    <row r="17" ht="12.75">
      <c r="B17" s="148"/>
    </row>
    <row r="18" ht="12.75">
      <c r="B18" s="148"/>
    </row>
  </sheetData>
  <sheetProtection/>
  <printOptions/>
  <pageMargins left="0.708661417322835" right="0.47244094488189" top="0.78740157480315" bottom="0.984251968503937" header="0.511811023622047" footer="0.511811023622047"/>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FFC000"/>
  </sheetPr>
  <dimension ref="A1:I39"/>
  <sheetViews>
    <sheetView zoomScalePageLayoutView="0" workbookViewId="0" topLeftCell="A1">
      <selection activeCell="A1" sqref="A1"/>
    </sheetView>
  </sheetViews>
  <sheetFormatPr defaultColWidth="9.140625" defaultRowHeight="12.75"/>
  <cols>
    <col min="1" max="1" width="76.57421875" style="122" customWidth="1"/>
    <col min="2" max="2" width="11.28125" style="122" customWidth="1"/>
    <col min="3" max="3" width="2.7109375" style="122" customWidth="1"/>
    <col min="4" max="7" width="9.7109375" style="122" customWidth="1"/>
    <col min="8" max="8" width="1.8515625" style="122" customWidth="1"/>
    <col min="9" max="9" width="15.140625" style="122" customWidth="1"/>
    <col min="10" max="16384" width="9.140625" style="122" customWidth="1"/>
  </cols>
  <sheetData>
    <row r="1" spans="1:3" ht="15.75" customHeight="1">
      <c r="A1" s="538"/>
      <c r="B1" s="151"/>
      <c r="C1" s="189"/>
    </row>
    <row r="2" spans="1:6" ht="25.5" customHeight="1">
      <c r="A2" s="692"/>
      <c r="B2" s="687"/>
      <c r="D2" s="584"/>
      <c r="E2" s="584"/>
      <c r="F2" s="584"/>
    </row>
    <row r="3" spans="1:6" ht="12" customHeight="1">
      <c r="A3" s="585"/>
      <c r="B3" s="587"/>
      <c r="D3" s="584"/>
      <c r="E3" s="584"/>
      <c r="F3" s="584"/>
    </row>
    <row r="4" spans="1:6" ht="12" customHeight="1">
      <c r="A4" s="557" t="s">
        <v>4</v>
      </c>
      <c r="B4" s="695" t="s">
        <v>597</v>
      </c>
      <c r="C4" s="184"/>
      <c r="D4" s="584"/>
      <c r="E4" s="584"/>
      <c r="F4" s="584"/>
    </row>
    <row r="5" spans="1:6" ht="12" customHeight="1">
      <c r="A5" s="684"/>
      <c r="B5" s="549"/>
      <c r="C5" s="112"/>
      <c r="D5" s="584"/>
      <c r="E5" s="584"/>
      <c r="F5" s="584"/>
    </row>
    <row r="6" spans="1:6" ht="12" customHeight="1">
      <c r="A6" s="696" t="s">
        <v>615</v>
      </c>
      <c r="B6" s="697"/>
      <c r="C6" s="199"/>
      <c r="D6" s="584"/>
      <c r="E6" s="584"/>
      <c r="F6" s="584"/>
    </row>
    <row r="7" spans="1:6" s="206" customFormat="1" ht="22.5">
      <c r="A7" s="698" t="s">
        <v>616</v>
      </c>
      <c r="B7" s="697">
        <v>140</v>
      </c>
      <c r="C7" s="205"/>
      <c r="D7" s="584"/>
      <c r="E7" s="595"/>
      <c r="F7" s="595"/>
    </row>
    <row r="8" spans="1:6" ht="12" customHeight="1">
      <c r="A8" s="698" t="s">
        <v>80</v>
      </c>
      <c r="B8" s="697">
        <v>-74</v>
      </c>
      <c r="C8" s="205"/>
      <c r="D8" s="584"/>
      <c r="E8" s="584"/>
      <c r="F8" s="584"/>
    </row>
    <row r="9" spans="1:6" ht="22.5">
      <c r="A9" s="698" t="s">
        <v>617</v>
      </c>
      <c r="B9" s="697">
        <v>-54</v>
      </c>
      <c r="C9" s="205"/>
      <c r="D9" s="584"/>
      <c r="E9" s="584"/>
      <c r="F9" s="584"/>
    </row>
    <row r="10" spans="1:6" ht="33.75">
      <c r="A10" s="698" t="s">
        <v>618</v>
      </c>
      <c r="B10" s="697">
        <v>-41</v>
      </c>
      <c r="C10" s="205"/>
      <c r="D10" s="584"/>
      <c r="E10" s="584"/>
      <c r="F10" s="584"/>
    </row>
    <row r="11" spans="1:6" ht="12" customHeight="1">
      <c r="A11" s="698" t="s">
        <v>619</v>
      </c>
      <c r="B11" s="697">
        <v>97</v>
      </c>
      <c r="C11" s="205"/>
      <c r="D11" s="584"/>
      <c r="E11" s="584"/>
      <c r="F11" s="584"/>
    </row>
    <row r="12" spans="1:6" ht="12" customHeight="1">
      <c r="A12" s="698" t="s">
        <v>620</v>
      </c>
      <c r="B12" s="697">
        <v>-251</v>
      </c>
      <c r="C12" s="205"/>
      <c r="D12" s="584"/>
      <c r="E12" s="584"/>
      <c r="F12" s="584"/>
    </row>
    <row r="13" spans="1:6" ht="12" customHeight="1">
      <c r="A13" s="698" t="s">
        <v>621</v>
      </c>
      <c r="B13" s="697">
        <v>82</v>
      </c>
      <c r="C13" s="199"/>
      <c r="D13" s="584"/>
      <c r="E13" s="584"/>
      <c r="F13" s="584"/>
    </row>
    <row r="14" spans="1:6" ht="11.25">
      <c r="A14" s="699" t="s">
        <v>622</v>
      </c>
      <c r="B14" s="700">
        <f>SUM(B7:B13)</f>
        <v>-101</v>
      </c>
      <c r="C14" s="199"/>
      <c r="D14" s="584"/>
      <c r="E14" s="584"/>
      <c r="F14" s="584"/>
    </row>
    <row r="15" spans="1:6" ht="11.25">
      <c r="A15" s="701"/>
      <c r="B15" s="702"/>
      <c r="C15" s="199"/>
      <c r="D15" s="584"/>
      <c r="E15" s="584"/>
      <c r="F15" s="584"/>
    </row>
    <row r="16" spans="1:6" ht="12" customHeight="1">
      <c r="A16" s="696" t="s">
        <v>623</v>
      </c>
      <c r="B16" s="686"/>
      <c r="C16" s="199"/>
      <c r="D16" s="584"/>
      <c r="E16" s="584"/>
      <c r="F16" s="584"/>
    </row>
    <row r="17" spans="1:6" ht="22.5">
      <c r="A17" s="698" t="s">
        <v>624</v>
      </c>
      <c r="B17" s="697">
        <v>-202</v>
      </c>
      <c r="C17" s="199"/>
      <c r="D17" s="584"/>
      <c r="E17" s="584"/>
      <c r="F17" s="584"/>
    </row>
    <row r="18" spans="1:6" s="206" customFormat="1" ht="22.5">
      <c r="A18" s="698" t="s">
        <v>625</v>
      </c>
      <c r="B18" s="697">
        <v>-34</v>
      </c>
      <c r="C18" s="205"/>
      <c r="D18" s="584"/>
      <c r="E18" s="595"/>
      <c r="F18" s="595"/>
    </row>
    <row r="19" spans="1:6" s="206" customFormat="1" ht="11.25">
      <c r="A19" s="698" t="s">
        <v>133</v>
      </c>
      <c r="B19" s="697">
        <v>-2</v>
      </c>
      <c r="C19" s="205"/>
      <c r="D19" s="584"/>
      <c r="E19" s="595"/>
      <c r="F19" s="595"/>
    </row>
    <row r="20" spans="1:6" ht="12" customHeight="1">
      <c r="A20" s="699" t="s">
        <v>626</v>
      </c>
      <c r="B20" s="700">
        <f>SUM(B17:B19)</f>
        <v>-238</v>
      </c>
      <c r="C20" s="199"/>
      <c r="D20" s="584"/>
      <c r="E20" s="584"/>
      <c r="F20" s="584"/>
    </row>
    <row r="21" spans="1:6" ht="11.25">
      <c r="A21" s="703" t="s">
        <v>627</v>
      </c>
      <c r="B21" s="700">
        <f>B14+B20</f>
        <v>-339</v>
      </c>
      <c r="C21" s="199"/>
      <c r="D21" s="584"/>
      <c r="E21" s="584"/>
      <c r="F21" s="584"/>
    </row>
    <row r="22" spans="3:6" ht="11.25">
      <c r="C22" s="199"/>
      <c r="D22" s="675"/>
      <c r="E22" s="675"/>
      <c r="F22" s="584"/>
    </row>
    <row r="23" spans="3:6" ht="13.5" customHeight="1">
      <c r="C23" s="199"/>
      <c r="D23" s="675"/>
      <c r="E23" s="675"/>
      <c r="F23" s="584"/>
    </row>
    <row r="24" spans="3:6" ht="12" customHeight="1">
      <c r="C24" s="199"/>
      <c r="D24" s="675"/>
      <c r="E24" s="675"/>
      <c r="F24" s="584"/>
    </row>
    <row r="25" spans="3:6" ht="12" customHeight="1">
      <c r="C25" s="205"/>
      <c r="D25" s="675"/>
      <c r="E25" s="675"/>
      <c r="F25" s="584"/>
    </row>
    <row r="26" spans="3:6" ht="12" customHeight="1">
      <c r="C26" s="199"/>
      <c r="D26" s="675"/>
      <c r="E26" s="675"/>
      <c r="F26" s="584"/>
    </row>
    <row r="27" spans="3:5" s="190" customFormat="1" ht="12" customHeight="1">
      <c r="C27" s="217"/>
      <c r="D27" s="677"/>
      <c r="E27" s="677"/>
    </row>
    <row r="28" spans="3:9" s="190" customFormat="1" ht="12.75">
      <c r="C28" s="215"/>
      <c r="D28" s="41"/>
      <c r="E28" s="41"/>
      <c r="F28" s="704"/>
      <c r="G28" s="704"/>
      <c r="H28" s="704"/>
      <c r="I28" s="704"/>
    </row>
    <row r="29" spans="4:9" ht="12.75">
      <c r="D29" s="41"/>
      <c r="E29" s="41"/>
      <c r="F29" s="704"/>
      <c r="G29" s="704"/>
      <c r="H29" s="704"/>
      <c r="I29" s="704"/>
    </row>
    <row r="30" spans="4:9" ht="12" customHeight="1">
      <c r="D30" s="41"/>
      <c r="E30" s="41"/>
      <c r="F30" s="704"/>
      <c r="G30" s="704"/>
      <c r="H30" s="704"/>
      <c r="I30" s="704"/>
    </row>
    <row r="31" spans="4:9" ht="12.75">
      <c r="D31" s="41"/>
      <c r="E31" s="41"/>
      <c r="F31" s="704"/>
      <c r="G31" s="704"/>
      <c r="H31" s="704"/>
      <c r="I31" s="704"/>
    </row>
    <row r="32" spans="4:9" ht="12" customHeight="1">
      <c r="D32" s="41"/>
      <c r="E32" s="41"/>
      <c r="F32" s="704"/>
      <c r="G32" s="704"/>
      <c r="H32" s="704"/>
      <c r="I32" s="704"/>
    </row>
    <row r="33" spans="4:9" ht="12" customHeight="1">
      <c r="D33" s="41"/>
      <c r="E33" s="41"/>
      <c r="F33" s="704"/>
      <c r="G33" s="704"/>
      <c r="H33" s="704"/>
      <c r="I33" s="704"/>
    </row>
    <row r="34" spans="2:9" ht="12" customHeight="1">
      <c r="B34" s="640"/>
      <c r="D34" s="40"/>
      <c r="E34" s="40"/>
      <c r="F34" s="704"/>
      <c r="G34" s="704"/>
      <c r="H34" s="704"/>
      <c r="I34" s="704"/>
    </row>
    <row r="35" spans="2:9" ht="12" customHeight="1">
      <c r="B35" s="641"/>
      <c r="D35" s="40"/>
      <c r="E35" s="40"/>
      <c r="F35" s="704"/>
      <c r="G35" s="704"/>
      <c r="H35" s="704"/>
      <c r="I35" s="704"/>
    </row>
    <row r="36" spans="2:9" ht="12.75">
      <c r="B36" s="641"/>
      <c r="D36" s="40"/>
      <c r="E36" s="40"/>
      <c r="F36" s="704"/>
      <c r="G36" s="704"/>
      <c r="H36" s="704"/>
      <c r="I36" s="704"/>
    </row>
    <row r="37" spans="2:9" ht="12.75">
      <c r="B37" s="641"/>
      <c r="D37" s="40"/>
      <c r="E37" s="40"/>
      <c r="F37" s="704"/>
      <c r="G37" s="704"/>
      <c r="H37" s="704"/>
      <c r="I37" s="704"/>
    </row>
    <row r="38" spans="2:9" ht="12.75">
      <c r="B38" s="641"/>
      <c r="D38" s="40"/>
      <c r="E38" s="40"/>
      <c r="F38" s="704"/>
      <c r="G38" s="704"/>
      <c r="H38" s="704"/>
      <c r="I38" s="704"/>
    </row>
    <row r="39" spans="4:5" ht="11.25">
      <c r="D39" s="125"/>
      <c r="E39" s="125"/>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28.xml><?xml version="1.0" encoding="utf-8"?>
<worksheet xmlns="http://schemas.openxmlformats.org/spreadsheetml/2006/main" xmlns:r="http://schemas.openxmlformats.org/officeDocument/2006/relationships">
  <sheetPr>
    <tabColor rgb="FFFFFF00"/>
  </sheetPr>
  <dimension ref="A4:L55"/>
  <sheetViews>
    <sheetView zoomScalePageLayoutView="0" workbookViewId="0" topLeftCell="A1">
      <selection activeCell="A1" sqref="A1"/>
    </sheetView>
  </sheetViews>
  <sheetFormatPr defaultColWidth="8.8515625" defaultRowHeight="12.75"/>
  <cols>
    <col min="1" max="1" width="23.140625" style="429" bestFit="1" customWidth="1"/>
    <col min="2" max="2" width="33.8515625" style="429" bestFit="1" customWidth="1"/>
    <col min="3" max="3" width="10.00390625" style="429" customWidth="1"/>
    <col min="4" max="12" width="23.8515625" style="429" customWidth="1"/>
    <col min="13" max="16384" width="8.8515625" style="429" customWidth="1"/>
  </cols>
  <sheetData>
    <row r="4" ht="15">
      <c r="A4" s="428" t="s">
        <v>324</v>
      </c>
    </row>
    <row r="5" spans="1:12" ht="16.5">
      <c r="A5" s="430">
        <f ca="1">NOW()</f>
        <v>43047.64531817129</v>
      </c>
      <c r="B5" s="431" t="s">
        <v>325</v>
      </c>
      <c r="C5" s="432" t="s">
        <v>326</v>
      </c>
      <c r="D5" s="433" t="s">
        <v>435</v>
      </c>
      <c r="E5" s="433" t="s">
        <v>435</v>
      </c>
      <c r="F5" s="433" t="s">
        <v>435</v>
      </c>
      <c r="G5" s="433" t="s">
        <v>435</v>
      </c>
      <c r="H5" s="433" t="s">
        <v>435</v>
      </c>
      <c r="I5" s="433" t="s">
        <v>435</v>
      </c>
      <c r="J5" s="433" t="s">
        <v>327</v>
      </c>
      <c r="K5" s="433" t="s">
        <v>435</v>
      </c>
      <c r="L5" s="433" t="s">
        <v>327</v>
      </c>
    </row>
    <row r="6" ht="16.5">
      <c r="A6" s="434" t="s">
        <v>329</v>
      </c>
    </row>
    <row r="7" ht="16.5">
      <c r="A7" s="434" t="s">
        <v>330</v>
      </c>
    </row>
    <row r="8" spans="1:12" ht="24">
      <c r="A8" s="434" t="s">
        <v>331</v>
      </c>
      <c r="B8" s="429" t="s">
        <v>457</v>
      </c>
      <c r="C8" s="435"/>
      <c r="D8" s="436" t="s">
        <v>123</v>
      </c>
      <c r="E8" s="436" t="s">
        <v>593</v>
      </c>
      <c r="F8" s="436" t="s">
        <v>594</v>
      </c>
      <c r="G8" s="436" t="s">
        <v>211</v>
      </c>
      <c r="H8" s="436" t="s">
        <v>157</v>
      </c>
      <c r="I8" s="436" t="s">
        <v>167</v>
      </c>
      <c r="J8" s="436" t="s">
        <v>458</v>
      </c>
      <c r="K8" s="436" t="s">
        <v>475</v>
      </c>
      <c r="L8" s="437" t="s">
        <v>303</v>
      </c>
    </row>
    <row r="9" spans="1:12" ht="16.5">
      <c r="A9" s="438" t="s">
        <v>367</v>
      </c>
      <c r="B9" s="399">
        <v>2013</v>
      </c>
      <c r="C9" s="400"/>
      <c r="D9" s="401"/>
      <c r="E9" s="402"/>
      <c r="F9" s="402"/>
      <c r="G9" s="402"/>
      <c r="H9" s="402"/>
      <c r="I9" s="402"/>
      <c r="J9" s="403"/>
      <c r="K9" s="402"/>
      <c r="L9" s="403"/>
    </row>
    <row r="10" spans="1:12" ht="16.5">
      <c r="A10" s="438" t="s">
        <v>367</v>
      </c>
      <c r="B10" s="439" t="s">
        <v>3</v>
      </c>
      <c r="C10" s="440"/>
      <c r="D10" s="441">
        <f>SEG!B63</f>
        <v>1029.2307</v>
      </c>
      <c r="E10" s="441">
        <f>SEG!C63</f>
        <v>385.422</v>
      </c>
      <c r="F10" s="441">
        <f>SEG!D63</f>
        <v>93.0197</v>
      </c>
      <c r="G10" s="441">
        <f>SEG!I63</f>
        <v>99.2234</v>
      </c>
      <c r="H10" s="441">
        <f>SEG!J63</f>
        <v>-128.6299</v>
      </c>
      <c r="I10" s="441">
        <f>SEG!K63</f>
        <v>0.3604</v>
      </c>
      <c r="J10" s="441">
        <f>SEG!L63</f>
        <v>1577.8688</v>
      </c>
      <c r="K10" s="441">
        <f>SEG!M63</f>
        <v>44.596</v>
      </c>
      <c r="L10" s="441">
        <f>SEG!N63</f>
        <v>1622.4648</v>
      </c>
    </row>
    <row r="11" spans="1:12" ht="16.5">
      <c r="A11" s="442" t="s">
        <v>339</v>
      </c>
      <c r="B11" s="443" t="s">
        <v>195</v>
      </c>
      <c r="C11" s="444"/>
      <c r="D11" s="445">
        <f>SEG!B64</f>
        <v>89.3082</v>
      </c>
      <c r="E11" s="445">
        <f>SEG!C64</f>
        <v>-148.5219</v>
      </c>
      <c r="F11" s="445">
        <f>SEG!D64</f>
        <v>-64.8693</v>
      </c>
      <c r="G11" s="445">
        <f>SEG!I64</f>
        <v>0</v>
      </c>
      <c r="H11" s="445">
        <f>SEG!J64</f>
        <v>37.8381</v>
      </c>
      <c r="I11" s="445">
        <f>SEG!K64</f>
        <v>0</v>
      </c>
      <c r="J11" s="445">
        <f>SEG!L64</f>
        <v>-85.2499</v>
      </c>
      <c r="K11" s="445">
        <f>SEG!M64</f>
        <v>-75.3863</v>
      </c>
      <c r="L11" s="445">
        <f>SEG!N64</f>
        <v>-160.6362</v>
      </c>
    </row>
    <row r="12" spans="1:12" ht="16.5">
      <c r="A12" s="442" t="s">
        <v>339</v>
      </c>
      <c r="B12" s="446" t="s">
        <v>227</v>
      </c>
      <c r="C12" s="447"/>
      <c r="D12" s="445">
        <f>SEG!B65</f>
        <v>119.1213</v>
      </c>
      <c r="E12" s="445">
        <f>SEG!C65</f>
        <v>162.8346</v>
      </c>
      <c r="F12" s="445">
        <f>SEG!D65</f>
        <v>32.0764</v>
      </c>
      <c r="G12" s="445">
        <f>SEG!I65</f>
        <v>3.197</v>
      </c>
      <c r="H12" s="445">
        <f>SEG!J65</f>
        <v>0</v>
      </c>
      <c r="I12" s="445">
        <f>SEG!K65</f>
        <v>0</v>
      </c>
      <c r="J12" s="445">
        <f>SEG!L65</f>
        <v>321.4745</v>
      </c>
      <c r="K12" s="445">
        <f>SEG!M65</f>
        <v>-4.7978</v>
      </c>
      <c r="L12" s="445">
        <f>SEG!N65</f>
        <v>316.6767</v>
      </c>
    </row>
    <row r="13" spans="1:12" ht="16.5">
      <c r="A13" s="442" t="s">
        <v>339</v>
      </c>
      <c r="B13" s="446" t="s">
        <v>142</v>
      </c>
      <c r="C13" s="447"/>
      <c r="D13" s="445">
        <f>SEG!B66</f>
        <v>-11.9542</v>
      </c>
      <c r="E13" s="445">
        <f>SEG!C66</f>
        <v>-15.3502</v>
      </c>
      <c r="F13" s="445">
        <f>SEG!D66</f>
        <v>0</v>
      </c>
      <c r="G13" s="445">
        <f>SEG!I66</f>
        <v>0</v>
      </c>
      <c r="H13" s="445">
        <f>SEG!J66</f>
        <v>-2.9277</v>
      </c>
      <c r="I13" s="445">
        <f>SEG!K66</f>
        <v>-0.0081</v>
      </c>
      <c r="J13" s="445">
        <f>SEG!L66</f>
        <v>-32.5052</v>
      </c>
      <c r="K13" s="445">
        <f>SEG!M66</f>
        <v>0</v>
      </c>
      <c r="L13" s="445">
        <f>SEG!N66</f>
        <v>-32.5052</v>
      </c>
    </row>
    <row r="14" spans="1:12" ht="16.5">
      <c r="A14" s="442" t="s">
        <v>339</v>
      </c>
      <c r="B14" s="446" t="s">
        <v>34</v>
      </c>
      <c r="C14" s="447"/>
      <c r="D14" s="445">
        <f>SEG!B67</f>
        <v>19.1213</v>
      </c>
      <c r="E14" s="445">
        <f>SEG!C67</f>
        <v>8.5761</v>
      </c>
      <c r="F14" s="445">
        <f>SEG!D67</f>
        <v>0</v>
      </c>
      <c r="G14" s="445">
        <f>SEG!I67</f>
        <v>0</v>
      </c>
      <c r="H14" s="445">
        <f>SEG!J67</f>
        <v>0</v>
      </c>
      <c r="I14" s="445">
        <f>SEG!K67</f>
        <v>0.0081</v>
      </c>
      <c r="J14" s="445">
        <f>SEG!L67</f>
        <v>27.8376</v>
      </c>
      <c r="K14" s="445">
        <f>SEG!M67</f>
        <v>0</v>
      </c>
      <c r="L14" s="445">
        <f>SEG!N67</f>
        <v>27.8376</v>
      </c>
    </row>
    <row r="15" spans="1:12" ht="16.5">
      <c r="A15" s="442" t="s">
        <v>339</v>
      </c>
      <c r="B15" s="446" t="s">
        <v>228</v>
      </c>
      <c r="C15" s="447"/>
      <c r="D15" s="445">
        <f>SEG!B68</f>
        <v>-86.0547</v>
      </c>
      <c r="E15" s="445">
        <f>SEG!C68</f>
        <v>89.844</v>
      </c>
      <c r="F15" s="445">
        <f>SEG!D68</f>
        <v>80.1445</v>
      </c>
      <c r="G15" s="445">
        <f>SEG!I68</f>
        <v>-1.5682</v>
      </c>
      <c r="H15" s="445">
        <f>SEG!J68</f>
        <v>0</v>
      </c>
      <c r="I15" s="445">
        <f>SEG!K68</f>
        <v>0</v>
      </c>
      <c r="J15" s="445">
        <f>SEG!L68</f>
        <v>63.8076</v>
      </c>
      <c r="K15" s="445">
        <f>SEG!M68</f>
        <v>0</v>
      </c>
      <c r="L15" s="445">
        <f>SEG!N68</f>
        <v>63.8076</v>
      </c>
    </row>
    <row r="16" spans="1:12" ht="16.5">
      <c r="A16" s="442" t="s">
        <v>339</v>
      </c>
      <c r="B16" s="448" t="s">
        <v>196</v>
      </c>
      <c r="C16" s="449"/>
      <c r="D16" s="445">
        <f>SEG!B69</f>
        <v>38.0925</v>
      </c>
      <c r="E16" s="445">
        <f>SEG!C69</f>
        <v>0</v>
      </c>
      <c r="F16" s="445">
        <f>SEG!D69</f>
        <v>0</v>
      </c>
      <c r="G16" s="445">
        <f>SEG!I69</f>
        <v>0</v>
      </c>
      <c r="H16" s="445">
        <f>SEG!J69</f>
        <v>0</v>
      </c>
      <c r="I16" s="445">
        <f>SEG!K69</f>
        <v>0</v>
      </c>
      <c r="J16" s="445">
        <f>SEG!L69</f>
        <v>38.0925</v>
      </c>
      <c r="K16" s="445">
        <f>SEG!M69</f>
        <v>0</v>
      </c>
      <c r="L16" s="445">
        <f>SEG!N69</f>
        <v>38.0925</v>
      </c>
    </row>
    <row r="17" spans="1:12" ht="16.5">
      <c r="A17" s="451" t="s">
        <v>334</v>
      </c>
      <c r="B17" s="439" t="s">
        <v>151</v>
      </c>
      <c r="C17" s="440"/>
      <c r="D17" s="452">
        <f>SEG!B70</f>
        <v>1196.8651</v>
      </c>
      <c r="E17" s="452">
        <f>SEG!C70</f>
        <v>482.8046</v>
      </c>
      <c r="F17" s="452">
        <f>SEG!D70</f>
        <v>140.3712</v>
      </c>
      <c r="G17" s="452">
        <f>SEG!I70</f>
        <v>100.8521</v>
      </c>
      <c r="H17" s="452">
        <f>SEG!J70</f>
        <v>-93.7195</v>
      </c>
      <c r="I17" s="452">
        <f>SEG!K70</f>
        <v>0.3604</v>
      </c>
      <c r="J17" s="452">
        <f>SEG!L70</f>
        <v>1911.3259</v>
      </c>
      <c r="K17" s="452">
        <f>SEG!M70</f>
        <v>-35.5881</v>
      </c>
      <c r="L17" s="452">
        <f>SEG!N70</f>
        <v>1875.7378</v>
      </c>
    </row>
    <row r="18" spans="1:12" ht="16.5">
      <c r="A18" s="442" t="s">
        <v>339</v>
      </c>
      <c r="B18" s="453" t="s">
        <v>191</v>
      </c>
      <c r="C18" s="454"/>
      <c r="D18" s="450">
        <f>SEG!B71</f>
        <v>-325.2187</v>
      </c>
      <c r="E18" s="450">
        <f>SEG!C71</f>
        <v>-106.945</v>
      </c>
      <c r="F18" s="450">
        <f>SEG!D71</f>
        <v>-54.5104</v>
      </c>
      <c r="G18" s="450">
        <f>SEG!I71</f>
        <v>-31.719</v>
      </c>
      <c r="H18" s="450">
        <f>SEG!J71</f>
        <v>24.0456</v>
      </c>
      <c r="I18" s="450">
        <f>SEG!K71</f>
        <v>0</v>
      </c>
      <c r="J18" s="450">
        <f>SEG!L71</f>
        <v>-535.9023</v>
      </c>
      <c r="K18" s="450">
        <f>SEG!M71</f>
        <v>35.5881</v>
      </c>
      <c r="L18" s="450">
        <f>SEG!N71</f>
        <v>-500.3142</v>
      </c>
    </row>
    <row r="19" spans="1:12" ht="16.5">
      <c r="A19" s="455" t="s">
        <v>459</v>
      </c>
      <c r="B19" s="456" t="s">
        <v>152</v>
      </c>
      <c r="C19" s="457"/>
      <c r="D19" s="458">
        <f>SEG!B72</f>
        <v>871.6464</v>
      </c>
      <c r="E19" s="458">
        <f>SEG!C72</f>
        <v>375.8596</v>
      </c>
      <c r="F19" s="458">
        <f>SEG!D72</f>
        <v>85.8607</v>
      </c>
      <c r="G19" s="458">
        <f>SEG!I72</f>
        <v>69.1332</v>
      </c>
      <c r="H19" s="458">
        <f>SEG!J72</f>
        <v>-69.6739</v>
      </c>
      <c r="I19" s="458">
        <f>SEG!K72</f>
        <v>0.3604</v>
      </c>
      <c r="J19" s="458">
        <f>SEG!L72</f>
        <v>1375.4236</v>
      </c>
      <c r="K19" s="458">
        <f>SEG!M72</f>
        <v>0</v>
      </c>
      <c r="L19" s="458">
        <f>SEG!N72</f>
        <v>1375.4236</v>
      </c>
    </row>
    <row r="20" spans="1:12" ht="16.5">
      <c r="A20" s="442" t="s">
        <v>460</v>
      </c>
      <c r="B20" s="459" t="s">
        <v>595</v>
      </c>
      <c r="C20" s="460"/>
      <c r="D20" s="461">
        <f>SEG!B73</f>
        <v>-57.7444</v>
      </c>
      <c r="E20" s="461">
        <f>SEG!C73</f>
        <v>-83.7266</v>
      </c>
      <c r="F20" s="461">
        <f>SEG!D73</f>
        <v>-67.203</v>
      </c>
      <c r="G20" s="461">
        <f>SEG!I73</f>
        <v>165.8585</v>
      </c>
      <c r="H20" s="461">
        <f>SEG!J73</f>
        <v>54.6227</v>
      </c>
      <c r="I20" s="461">
        <f>SEG!K73</f>
        <v>0</v>
      </c>
      <c r="J20" s="461">
        <f>SEG!L73</f>
        <v>0</v>
      </c>
      <c r="K20" s="461">
        <f>SEG!M73</f>
        <v>0</v>
      </c>
      <c r="L20" s="461">
        <f>SEG!N73</f>
        <v>0</v>
      </c>
    </row>
    <row r="21" spans="1:12" ht="16.5">
      <c r="A21" s="438" t="s">
        <v>367</v>
      </c>
      <c r="B21" s="462" t="s">
        <v>125</v>
      </c>
      <c r="C21" s="463"/>
      <c r="D21" s="464"/>
      <c r="E21" s="464"/>
      <c r="F21" s="464"/>
      <c r="G21" s="464"/>
      <c r="H21" s="464"/>
      <c r="I21" s="464"/>
      <c r="J21" s="464"/>
      <c r="K21" s="464"/>
      <c r="L21" s="464"/>
    </row>
    <row r="22" spans="1:12" ht="16.5">
      <c r="A22" s="438" t="s">
        <v>367</v>
      </c>
      <c r="B22" s="399">
        <v>2013</v>
      </c>
      <c r="C22" s="463"/>
      <c r="D22" s="464"/>
      <c r="E22" s="464"/>
      <c r="F22" s="464"/>
      <c r="G22" s="464"/>
      <c r="H22" s="464"/>
      <c r="I22" s="464"/>
      <c r="J22" s="464"/>
      <c r="K22" s="464"/>
      <c r="L22" s="464"/>
    </row>
    <row r="23" spans="1:12" ht="16.5">
      <c r="A23" s="442" t="s">
        <v>339</v>
      </c>
      <c r="B23" s="443" t="s">
        <v>177</v>
      </c>
      <c r="C23" s="444"/>
      <c r="D23" s="445">
        <f>SEG!B76</f>
        <v>5614.3452</v>
      </c>
      <c r="E23" s="445">
        <f>SEG!C76</f>
        <v>1416.394</v>
      </c>
      <c r="F23" s="445">
        <f>SEG!D76</f>
        <v>6749.1717</v>
      </c>
      <c r="G23" s="445">
        <f>SEG!I76</f>
        <v>0</v>
      </c>
      <c r="H23" s="445">
        <f>SEG!J76</f>
        <v>5.5426</v>
      </c>
      <c r="I23" s="445">
        <f>SEG!K76</f>
        <v>-6.54</v>
      </c>
      <c r="J23" s="445">
        <f>SEG!L76</f>
        <v>14986.2957</v>
      </c>
      <c r="K23" s="445">
        <f>SEG!M76</f>
        <v>-451.2821</v>
      </c>
      <c r="L23" s="445">
        <f>SEG!N76</f>
        <v>14535.0135</v>
      </c>
    </row>
    <row r="24" spans="1:12" ht="16.5">
      <c r="A24" s="442" t="s">
        <v>339</v>
      </c>
      <c r="B24" s="443" t="s">
        <v>155</v>
      </c>
      <c r="C24" s="444"/>
      <c r="D24" s="445">
        <f>SEG!B77</f>
        <v>1630.1707</v>
      </c>
      <c r="E24" s="445">
        <f>SEG!C77</f>
        <v>174.9546</v>
      </c>
      <c r="F24" s="445">
        <f>SEG!D77</f>
        <v>24.1596</v>
      </c>
      <c r="G24" s="445">
        <f>SEG!I77</f>
        <v>0</v>
      </c>
      <c r="H24" s="445">
        <f>SEG!J77</f>
        <v>0</v>
      </c>
      <c r="I24" s="445">
        <f>SEG!K77</f>
        <v>0</v>
      </c>
      <c r="J24" s="445">
        <f>SEG!L77</f>
        <v>1989.7921</v>
      </c>
      <c r="K24" s="445">
        <f>SEG!M77</f>
        <v>-17.3823</v>
      </c>
      <c r="L24" s="445">
        <f>SEG!N77</f>
        <v>1972.4098</v>
      </c>
    </row>
    <row r="25" spans="1:12" ht="16.5">
      <c r="A25" s="442" t="s">
        <v>339</v>
      </c>
      <c r="B25" s="453" t="s">
        <v>156</v>
      </c>
      <c r="C25" s="454"/>
      <c r="D25" s="445">
        <f>SEG!B78</f>
        <v>0</v>
      </c>
      <c r="E25" s="445">
        <f>SEG!C78</f>
        <v>112.4125</v>
      </c>
      <c r="F25" s="445">
        <f>SEG!D78</f>
        <v>0</v>
      </c>
      <c r="G25" s="445">
        <f>SEG!I78</f>
        <v>0</v>
      </c>
      <c r="H25" s="445">
        <f>SEG!J78</f>
        <v>0.7567</v>
      </c>
      <c r="I25" s="445">
        <f>SEG!K78</f>
        <v>-1.185</v>
      </c>
      <c r="J25" s="445">
        <f>SEG!L78</f>
        <v>349.3974</v>
      </c>
      <c r="K25" s="445">
        <f>SEG!M78</f>
        <v>-74.13</v>
      </c>
      <c r="L25" s="445">
        <f>SEG!N78</f>
        <v>275.2674</v>
      </c>
    </row>
    <row r="26" spans="1:12" ht="16.5">
      <c r="A26" s="451" t="s">
        <v>334</v>
      </c>
      <c r="B26" s="462" t="s">
        <v>126</v>
      </c>
      <c r="C26" s="463"/>
      <c r="D26" s="452">
        <f>SEG!B79</f>
        <v>7244.5159</v>
      </c>
      <c r="E26" s="452">
        <f>SEG!C79</f>
        <v>1703.7611</v>
      </c>
      <c r="F26" s="452">
        <f>SEG!D79</f>
        <v>6773.3313</v>
      </c>
      <c r="G26" s="452">
        <f>SEG!I79</f>
        <v>0</v>
      </c>
      <c r="H26" s="452">
        <f>SEG!J79</f>
        <v>6.2993</v>
      </c>
      <c r="I26" s="452">
        <f>SEG!K79</f>
        <v>-7.725</v>
      </c>
      <c r="J26" s="452">
        <f>SEG!L79</f>
        <v>17325.4851</v>
      </c>
      <c r="K26" s="452">
        <f>SEG!M79</f>
        <v>-542.7944</v>
      </c>
      <c r="L26" s="452">
        <f>SEG!N79</f>
        <v>16782.6907</v>
      </c>
    </row>
    <row r="27" spans="1:12" ht="16.5">
      <c r="A27" s="442" t="s">
        <v>339</v>
      </c>
      <c r="B27" s="443" t="s">
        <v>137</v>
      </c>
      <c r="C27" s="444"/>
      <c r="D27" s="445">
        <f>SEG!B80</f>
        <v>2603.4466</v>
      </c>
      <c r="E27" s="445">
        <f>SEG!C80</f>
        <v>1647.9078</v>
      </c>
      <c r="F27" s="445">
        <f>SEG!D80</f>
        <v>1084.2278</v>
      </c>
      <c r="G27" s="445">
        <f>SEG!I80</f>
        <v>2.6563</v>
      </c>
      <c r="H27" s="445">
        <f>SEG!J80</f>
        <v>226.4794</v>
      </c>
      <c r="I27" s="445">
        <f>SEG!K80</f>
        <v>-222.9366</v>
      </c>
      <c r="J27" s="445">
        <f>SEG!L80</f>
        <v>5589.9605</v>
      </c>
      <c r="K27" s="445">
        <f>SEG!M80</f>
        <v>-42.8178</v>
      </c>
      <c r="L27" s="445">
        <f>SEG!N80</f>
        <v>5547.1428</v>
      </c>
    </row>
    <row r="28" spans="1:12" ht="16.5">
      <c r="A28" s="442" t="s">
        <v>339</v>
      </c>
      <c r="B28" s="443" t="s">
        <v>173</v>
      </c>
      <c r="C28" s="444"/>
      <c r="D28" s="445">
        <f>SEG!B81</f>
        <v>1201.7314</v>
      </c>
      <c r="E28" s="445">
        <f>SEG!C81</f>
        <v>260.2327</v>
      </c>
      <c r="F28" s="445">
        <f>SEG!D81</f>
        <v>176.8575</v>
      </c>
      <c r="G28" s="445">
        <f>SEG!I81</f>
        <v>444.7938</v>
      </c>
      <c r="H28" s="445">
        <f>SEG!J81</f>
        <v>0</v>
      </c>
      <c r="I28" s="445">
        <f>SEG!K81</f>
        <v>-171.0282</v>
      </c>
      <c r="J28" s="445">
        <f>SEG!L81</f>
        <v>2001.592</v>
      </c>
      <c r="K28" s="445">
        <f>SEG!M81</f>
        <v>-132.1209</v>
      </c>
      <c r="L28" s="445">
        <f>SEG!N81</f>
        <v>1869.4711</v>
      </c>
    </row>
    <row r="29" spans="1:12" ht="16.5">
      <c r="A29" s="442" t="s">
        <v>339</v>
      </c>
      <c r="B29" s="453" t="s">
        <v>143</v>
      </c>
      <c r="C29" s="444"/>
      <c r="D29" s="445">
        <f>SEG!B82</f>
        <v>3.9601</v>
      </c>
      <c r="E29" s="445">
        <f>SEG!C82</f>
        <v>0</v>
      </c>
      <c r="F29" s="445">
        <f>SEG!D82</f>
        <v>0.1676</v>
      </c>
      <c r="G29" s="445">
        <f>SEG!I82</f>
        <v>0.0812</v>
      </c>
      <c r="H29" s="445">
        <f>SEG!J82</f>
        <v>2.7775</v>
      </c>
      <c r="I29" s="445">
        <f>SEG!K82</f>
        <v>0</v>
      </c>
      <c r="J29" s="445">
        <f>SEG!L82</f>
        <v>10.3788</v>
      </c>
      <c r="K29" s="445">
        <f>SEG!M82</f>
        <v>-4.309</v>
      </c>
      <c r="L29" s="445">
        <f>SEG!N82</f>
        <v>6.0698</v>
      </c>
    </row>
    <row r="30" spans="1:12" ht="16.5">
      <c r="A30" s="455" t="s">
        <v>459</v>
      </c>
      <c r="B30" s="456" t="s">
        <v>127</v>
      </c>
      <c r="C30" s="457"/>
      <c r="D30" s="465">
        <f>SEG!B83</f>
        <v>11053.654</v>
      </c>
      <c r="E30" s="465">
        <f>SEG!C83</f>
        <v>3611.9017</v>
      </c>
      <c r="F30" s="465">
        <f>SEG!D83</f>
        <v>8034.5841</v>
      </c>
      <c r="G30" s="465">
        <f>SEG!I83</f>
        <v>447.5313</v>
      </c>
      <c r="H30" s="465">
        <f>SEG!J83</f>
        <v>235.5562</v>
      </c>
      <c r="I30" s="465">
        <f>SEG!K83</f>
        <v>-401.6898</v>
      </c>
      <c r="J30" s="465">
        <f>SEG!L83</f>
        <v>24927.4164</v>
      </c>
      <c r="K30" s="465">
        <f>SEG!M83</f>
        <v>-722.042</v>
      </c>
      <c r="L30" s="465">
        <f>SEG!N83</f>
        <v>24205.3744</v>
      </c>
    </row>
    <row r="31" spans="1:12" ht="16.5">
      <c r="A31" s="466" t="s">
        <v>462</v>
      </c>
      <c r="B31" s="467" t="s">
        <v>103</v>
      </c>
      <c r="C31" s="468"/>
      <c r="D31" s="469">
        <f>SEG!B84</f>
        <v>0.2085</v>
      </c>
      <c r="E31" s="469">
        <f>SEG!C84</f>
        <v>-0.337</v>
      </c>
      <c r="F31" s="469">
        <f>SEG!D84</f>
        <v>0.1043</v>
      </c>
      <c r="G31" s="469">
        <f>SEG!I84</f>
        <v>171.127</v>
      </c>
      <c r="H31" s="469">
        <f>SEG!J84</f>
        <v>228.1562</v>
      </c>
      <c r="I31" s="469">
        <f>SEG!K84</f>
        <v>0</v>
      </c>
      <c r="J31" s="469">
        <f>SEG!L84</f>
        <v>0</v>
      </c>
      <c r="K31" s="469">
        <f>SEG!M84</f>
        <v>0</v>
      </c>
      <c r="L31" s="469">
        <f>SEG!N84</f>
        <v>0</v>
      </c>
    </row>
    <row r="32" ht="15">
      <c r="L32" s="428" t="s">
        <v>373</v>
      </c>
    </row>
    <row r="33" ht="15">
      <c r="D33" s="722" t="s">
        <v>641</v>
      </c>
    </row>
    <row r="34" spans="4:12" ht="15">
      <c r="D34" s="713">
        <f>ROUND(D10,0)</f>
        <v>1029</v>
      </c>
      <c r="E34" s="714">
        <f aca="true" t="shared" si="0" ref="E34:L34">ROUND(E10,0)</f>
        <v>385</v>
      </c>
      <c r="F34" s="714">
        <f t="shared" si="0"/>
        <v>93</v>
      </c>
      <c r="G34" s="714">
        <f t="shared" si="0"/>
        <v>99</v>
      </c>
      <c r="H34" s="714">
        <f t="shared" si="0"/>
        <v>-129</v>
      </c>
      <c r="I34" s="714">
        <f t="shared" si="0"/>
        <v>0</v>
      </c>
      <c r="J34" s="714">
        <f t="shared" si="0"/>
        <v>1578</v>
      </c>
      <c r="K34" s="714">
        <f t="shared" si="0"/>
        <v>45</v>
      </c>
      <c r="L34" s="715">
        <f t="shared" si="0"/>
        <v>1622</v>
      </c>
    </row>
    <row r="35" spans="4:12" ht="15">
      <c r="D35" s="716">
        <f aca="true" t="shared" si="1" ref="D35:L55">ROUND(D11,0)</f>
        <v>89</v>
      </c>
      <c r="E35" s="717">
        <f t="shared" si="1"/>
        <v>-149</v>
      </c>
      <c r="F35" s="717">
        <f t="shared" si="1"/>
        <v>-65</v>
      </c>
      <c r="G35" s="717">
        <f t="shared" si="1"/>
        <v>0</v>
      </c>
      <c r="H35" s="717">
        <f t="shared" si="1"/>
        <v>38</v>
      </c>
      <c r="I35" s="717">
        <f t="shared" si="1"/>
        <v>0</v>
      </c>
      <c r="J35" s="717">
        <f t="shared" si="1"/>
        <v>-85</v>
      </c>
      <c r="K35" s="717">
        <f t="shared" si="1"/>
        <v>-75</v>
      </c>
      <c r="L35" s="718">
        <f t="shared" si="1"/>
        <v>-161</v>
      </c>
    </row>
    <row r="36" spans="4:12" ht="15">
      <c r="D36" s="716">
        <f t="shared" si="1"/>
        <v>119</v>
      </c>
      <c r="E36" s="717">
        <f t="shared" si="1"/>
        <v>163</v>
      </c>
      <c r="F36" s="717">
        <f t="shared" si="1"/>
        <v>32</v>
      </c>
      <c r="G36" s="717">
        <f t="shared" si="1"/>
        <v>3</v>
      </c>
      <c r="H36" s="717">
        <f t="shared" si="1"/>
        <v>0</v>
      </c>
      <c r="I36" s="717">
        <f t="shared" si="1"/>
        <v>0</v>
      </c>
      <c r="J36" s="717">
        <f t="shared" si="1"/>
        <v>321</v>
      </c>
      <c r="K36" s="717">
        <f t="shared" si="1"/>
        <v>-5</v>
      </c>
      <c r="L36" s="718">
        <f t="shared" si="1"/>
        <v>317</v>
      </c>
    </row>
    <row r="37" spans="4:12" ht="15">
      <c r="D37" s="716">
        <f t="shared" si="1"/>
        <v>-12</v>
      </c>
      <c r="E37" s="717">
        <f t="shared" si="1"/>
        <v>-15</v>
      </c>
      <c r="F37" s="717">
        <f t="shared" si="1"/>
        <v>0</v>
      </c>
      <c r="G37" s="717">
        <f t="shared" si="1"/>
        <v>0</v>
      </c>
      <c r="H37" s="717">
        <f t="shared" si="1"/>
        <v>-3</v>
      </c>
      <c r="I37" s="717">
        <f t="shared" si="1"/>
        <v>0</v>
      </c>
      <c r="J37" s="717">
        <f t="shared" si="1"/>
        <v>-33</v>
      </c>
      <c r="K37" s="717">
        <f t="shared" si="1"/>
        <v>0</v>
      </c>
      <c r="L37" s="718">
        <f t="shared" si="1"/>
        <v>-33</v>
      </c>
    </row>
    <row r="38" spans="4:12" ht="15">
      <c r="D38" s="716">
        <f t="shared" si="1"/>
        <v>19</v>
      </c>
      <c r="E38" s="717">
        <f t="shared" si="1"/>
        <v>9</v>
      </c>
      <c r="F38" s="717">
        <f t="shared" si="1"/>
        <v>0</v>
      </c>
      <c r="G38" s="717">
        <f t="shared" si="1"/>
        <v>0</v>
      </c>
      <c r="H38" s="717">
        <f t="shared" si="1"/>
        <v>0</v>
      </c>
      <c r="I38" s="717">
        <f t="shared" si="1"/>
        <v>0</v>
      </c>
      <c r="J38" s="717">
        <f t="shared" si="1"/>
        <v>28</v>
      </c>
      <c r="K38" s="717">
        <f t="shared" si="1"/>
        <v>0</v>
      </c>
      <c r="L38" s="718">
        <f t="shared" si="1"/>
        <v>28</v>
      </c>
    </row>
    <row r="39" spans="4:12" ht="15">
      <c r="D39" s="716">
        <f t="shared" si="1"/>
        <v>-86</v>
      </c>
      <c r="E39" s="717">
        <f t="shared" si="1"/>
        <v>90</v>
      </c>
      <c r="F39" s="717">
        <f t="shared" si="1"/>
        <v>80</v>
      </c>
      <c r="G39" s="717">
        <f t="shared" si="1"/>
        <v>-2</v>
      </c>
      <c r="H39" s="717">
        <f t="shared" si="1"/>
        <v>0</v>
      </c>
      <c r="I39" s="717">
        <f t="shared" si="1"/>
        <v>0</v>
      </c>
      <c r="J39" s="717">
        <f t="shared" si="1"/>
        <v>64</v>
      </c>
      <c r="K39" s="717">
        <f t="shared" si="1"/>
        <v>0</v>
      </c>
      <c r="L39" s="718">
        <f t="shared" si="1"/>
        <v>64</v>
      </c>
    </row>
    <row r="40" spans="4:12" ht="15">
      <c r="D40" s="716">
        <f t="shared" si="1"/>
        <v>38</v>
      </c>
      <c r="E40" s="717">
        <f t="shared" si="1"/>
        <v>0</v>
      </c>
      <c r="F40" s="717">
        <f t="shared" si="1"/>
        <v>0</v>
      </c>
      <c r="G40" s="717">
        <f t="shared" si="1"/>
        <v>0</v>
      </c>
      <c r="H40" s="717">
        <f t="shared" si="1"/>
        <v>0</v>
      </c>
      <c r="I40" s="717">
        <f t="shared" si="1"/>
        <v>0</v>
      </c>
      <c r="J40" s="717">
        <f t="shared" si="1"/>
        <v>38</v>
      </c>
      <c r="K40" s="717">
        <f t="shared" si="1"/>
        <v>0</v>
      </c>
      <c r="L40" s="718">
        <f t="shared" si="1"/>
        <v>38</v>
      </c>
    </row>
    <row r="41" spans="4:12" ht="15">
      <c r="D41" s="716">
        <f t="shared" si="1"/>
        <v>1197</v>
      </c>
      <c r="E41" s="717">
        <f t="shared" si="1"/>
        <v>483</v>
      </c>
      <c r="F41" s="717">
        <f t="shared" si="1"/>
        <v>140</v>
      </c>
      <c r="G41" s="717">
        <f t="shared" si="1"/>
        <v>101</v>
      </c>
      <c r="H41" s="717">
        <f t="shared" si="1"/>
        <v>-94</v>
      </c>
      <c r="I41" s="717">
        <f t="shared" si="1"/>
        <v>0</v>
      </c>
      <c r="J41" s="717">
        <f t="shared" si="1"/>
        <v>1911</v>
      </c>
      <c r="K41" s="717">
        <f t="shared" si="1"/>
        <v>-36</v>
      </c>
      <c r="L41" s="718">
        <f t="shared" si="1"/>
        <v>1876</v>
      </c>
    </row>
    <row r="42" spans="4:12" ht="15">
      <c r="D42" s="716">
        <f t="shared" si="1"/>
        <v>-325</v>
      </c>
      <c r="E42" s="717">
        <f t="shared" si="1"/>
        <v>-107</v>
      </c>
      <c r="F42" s="717">
        <f t="shared" si="1"/>
        <v>-55</v>
      </c>
      <c r="G42" s="717">
        <f t="shared" si="1"/>
        <v>-32</v>
      </c>
      <c r="H42" s="717">
        <f t="shared" si="1"/>
        <v>24</v>
      </c>
      <c r="I42" s="717">
        <f t="shared" si="1"/>
        <v>0</v>
      </c>
      <c r="J42" s="717">
        <f t="shared" si="1"/>
        <v>-536</v>
      </c>
      <c r="K42" s="717">
        <f t="shared" si="1"/>
        <v>36</v>
      </c>
      <c r="L42" s="718">
        <f t="shared" si="1"/>
        <v>-500</v>
      </c>
    </row>
    <row r="43" spans="4:12" ht="15">
      <c r="D43" s="716">
        <f t="shared" si="1"/>
        <v>872</v>
      </c>
      <c r="E43" s="717">
        <f t="shared" si="1"/>
        <v>376</v>
      </c>
      <c r="F43" s="717">
        <f t="shared" si="1"/>
        <v>86</v>
      </c>
      <c r="G43" s="717">
        <f t="shared" si="1"/>
        <v>69</v>
      </c>
      <c r="H43" s="717">
        <f t="shared" si="1"/>
        <v>-70</v>
      </c>
      <c r="I43" s="717">
        <f t="shared" si="1"/>
        <v>0</v>
      </c>
      <c r="J43" s="717">
        <f t="shared" si="1"/>
        <v>1375</v>
      </c>
      <c r="K43" s="717">
        <f t="shared" si="1"/>
        <v>0</v>
      </c>
      <c r="L43" s="718">
        <f t="shared" si="1"/>
        <v>1375</v>
      </c>
    </row>
    <row r="44" spans="4:12" ht="15">
      <c r="D44" s="716">
        <f t="shared" si="1"/>
        <v>-58</v>
      </c>
      <c r="E44" s="717">
        <f t="shared" si="1"/>
        <v>-84</v>
      </c>
      <c r="F44" s="717">
        <f t="shared" si="1"/>
        <v>-67</v>
      </c>
      <c r="G44" s="717">
        <f t="shared" si="1"/>
        <v>166</v>
      </c>
      <c r="H44" s="717">
        <f t="shared" si="1"/>
        <v>55</v>
      </c>
      <c r="I44" s="717">
        <f t="shared" si="1"/>
        <v>0</v>
      </c>
      <c r="J44" s="717">
        <f t="shared" si="1"/>
        <v>0</v>
      </c>
      <c r="K44" s="717">
        <f t="shared" si="1"/>
        <v>0</v>
      </c>
      <c r="L44" s="718">
        <f t="shared" si="1"/>
        <v>0</v>
      </c>
    </row>
    <row r="45" spans="4:12" ht="15">
      <c r="D45" s="716">
        <f t="shared" si="1"/>
        <v>0</v>
      </c>
      <c r="E45" s="717">
        <f t="shared" si="1"/>
        <v>0</v>
      </c>
      <c r="F45" s="717">
        <f t="shared" si="1"/>
        <v>0</v>
      </c>
      <c r="G45" s="717">
        <f t="shared" si="1"/>
        <v>0</v>
      </c>
      <c r="H45" s="717">
        <f t="shared" si="1"/>
        <v>0</v>
      </c>
      <c r="I45" s="717">
        <f t="shared" si="1"/>
        <v>0</v>
      </c>
      <c r="J45" s="717">
        <f t="shared" si="1"/>
        <v>0</v>
      </c>
      <c r="K45" s="717">
        <f t="shared" si="1"/>
        <v>0</v>
      </c>
      <c r="L45" s="718">
        <f t="shared" si="1"/>
        <v>0</v>
      </c>
    </row>
    <row r="46" spans="4:12" ht="15">
      <c r="D46" s="716">
        <f t="shared" si="1"/>
        <v>0</v>
      </c>
      <c r="E46" s="717">
        <f t="shared" si="1"/>
        <v>0</v>
      </c>
      <c r="F46" s="717">
        <f t="shared" si="1"/>
        <v>0</v>
      </c>
      <c r="G46" s="717">
        <f t="shared" si="1"/>
        <v>0</v>
      </c>
      <c r="H46" s="717">
        <f t="shared" si="1"/>
        <v>0</v>
      </c>
      <c r="I46" s="717">
        <f t="shared" si="1"/>
        <v>0</v>
      </c>
      <c r="J46" s="717">
        <f t="shared" si="1"/>
        <v>0</v>
      </c>
      <c r="K46" s="717">
        <f t="shared" si="1"/>
        <v>0</v>
      </c>
      <c r="L46" s="718">
        <f t="shared" si="1"/>
        <v>0</v>
      </c>
    </row>
    <row r="47" spans="4:12" ht="15">
      <c r="D47" s="716">
        <f t="shared" si="1"/>
        <v>5614</v>
      </c>
      <c r="E47" s="717">
        <f t="shared" si="1"/>
        <v>1416</v>
      </c>
      <c r="F47" s="717">
        <f t="shared" si="1"/>
        <v>6749</v>
      </c>
      <c r="G47" s="717">
        <f t="shared" si="1"/>
        <v>0</v>
      </c>
      <c r="H47" s="717">
        <f t="shared" si="1"/>
        <v>6</v>
      </c>
      <c r="I47" s="717">
        <f t="shared" si="1"/>
        <v>-7</v>
      </c>
      <c r="J47" s="717">
        <f t="shared" si="1"/>
        <v>14986</v>
      </c>
      <c r="K47" s="717">
        <f t="shared" si="1"/>
        <v>-451</v>
      </c>
      <c r="L47" s="718">
        <f t="shared" si="1"/>
        <v>14535</v>
      </c>
    </row>
    <row r="48" spans="4:12" ht="15">
      <c r="D48" s="716">
        <f t="shared" si="1"/>
        <v>1630</v>
      </c>
      <c r="E48" s="717">
        <f t="shared" si="1"/>
        <v>175</v>
      </c>
      <c r="F48" s="717">
        <f t="shared" si="1"/>
        <v>24</v>
      </c>
      <c r="G48" s="717">
        <f t="shared" si="1"/>
        <v>0</v>
      </c>
      <c r="H48" s="717">
        <f t="shared" si="1"/>
        <v>0</v>
      </c>
      <c r="I48" s="717">
        <f t="shared" si="1"/>
        <v>0</v>
      </c>
      <c r="J48" s="717">
        <f t="shared" si="1"/>
        <v>1990</v>
      </c>
      <c r="K48" s="717">
        <f t="shared" si="1"/>
        <v>-17</v>
      </c>
      <c r="L48" s="718">
        <f t="shared" si="1"/>
        <v>1972</v>
      </c>
    </row>
    <row r="49" spans="4:12" ht="15">
      <c r="D49" s="716">
        <f t="shared" si="1"/>
        <v>0</v>
      </c>
      <c r="E49" s="717">
        <f t="shared" si="1"/>
        <v>112</v>
      </c>
      <c r="F49" s="717">
        <f t="shared" si="1"/>
        <v>0</v>
      </c>
      <c r="G49" s="717">
        <f t="shared" si="1"/>
        <v>0</v>
      </c>
      <c r="H49" s="717">
        <f t="shared" si="1"/>
        <v>1</v>
      </c>
      <c r="I49" s="717">
        <f t="shared" si="1"/>
        <v>-1</v>
      </c>
      <c r="J49" s="717">
        <f t="shared" si="1"/>
        <v>349</v>
      </c>
      <c r="K49" s="717">
        <f t="shared" si="1"/>
        <v>-74</v>
      </c>
      <c r="L49" s="718">
        <f t="shared" si="1"/>
        <v>275</v>
      </c>
    </row>
    <row r="50" spans="4:12" ht="15">
      <c r="D50" s="716">
        <f t="shared" si="1"/>
        <v>7245</v>
      </c>
      <c r="E50" s="717">
        <f t="shared" si="1"/>
        <v>1704</v>
      </c>
      <c r="F50" s="717">
        <f t="shared" si="1"/>
        <v>6773</v>
      </c>
      <c r="G50" s="717">
        <f t="shared" si="1"/>
        <v>0</v>
      </c>
      <c r="H50" s="717">
        <f t="shared" si="1"/>
        <v>6</v>
      </c>
      <c r="I50" s="717">
        <f t="shared" si="1"/>
        <v>-8</v>
      </c>
      <c r="J50" s="717">
        <f t="shared" si="1"/>
        <v>17325</v>
      </c>
      <c r="K50" s="717">
        <f t="shared" si="1"/>
        <v>-543</v>
      </c>
      <c r="L50" s="718">
        <f t="shared" si="1"/>
        <v>16783</v>
      </c>
    </row>
    <row r="51" spans="4:12" ht="15">
      <c r="D51" s="716">
        <f t="shared" si="1"/>
        <v>2603</v>
      </c>
      <c r="E51" s="717">
        <f t="shared" si="1"/>
        <v>1648</v>
      </c>
      <c r="F51" s="717">
        <f t="shared" si="1"/>
        <v>1084</v>
      </c>
      <c r="G51" s="717">
        <f t="shared" si="1"/>
        <v>3</v>
      </c>
      <c r="H51" s="717">
        <f t="shared" si="1"/>
        <v>226</v>
      </c>
      <c r="I51" s="717">
        <f t="shared" si="1"/>
        <v>-223</v>
      </c>
      <c r="J51" s="717">
        <f t="shared" si="1"/>
        <v>5590</v>
      </c>
      <c r="K51" s="717">
        <f t="shared" si="1"/>
        <v>-43</v>
      </c>
      <c r="L51" s="718">
        <f t="shared" si="1"/>
        <v>5547</v>
      </c>
    </row>
    <row r="52" spans="4:12" ht="15">
      <c r="D52" s="716">
        <f t="shared" si="1"/>
        <v>1202</v>
      </c>
      <c r="E52" s="717">
        <f t="shared" si="1"/>
        <v>260</v>
      </c>
      <c r="F52" s="717">
        <f t="shared" si="1"/>
        <v>177</v>
      </c>
      <c r="G52" s="717">
        <f t="shared" si="1"/>
        <v>445</v>
      </c>
      <c r="H52" s="717">
        <f t="shared" si="1"/>
        <v>0</v>
      </c>
      <c r="I52" s="717">
        <f t="shared" si="1"/>
        <v>-171</v>
      </c>
      <c r="J52" s="717">
        <f t="shared" si="1"/>
        <v>2002</v>
      </c>
      <c r="K52" s="717">
        <f t="shared" si="1"/>
        <v>-132</v>
      </c>
      <c r="L52" s="718">
        <f t="shared" si="1"/>
        <v>1869</v>
      </c>
    </row>
    <row r="53" spans="4:12" ht="15">
      <c r="D53" s="716">
        <f t="shared" si="1"/>
        <v>4</v>
      </c>
      <c r="E53" s="717">
        <f t="shared" si="1"/>
        <v>0</v>
      </c>
      <c r="F53" s="717">
        <f t="shared" si="1"/>
        <v>0</v>
      </c>
      <c r="G53" s="717">
        <f t="shared" si="1"/>
        <v>0</v>
      </c>
      <c r="H53" s="717">
        <f t="shared" si="1"/>
        <v>3</v>
      </c>
      <c r="I53" s="717">
        <f t="shared" si="1"/>
        <v>0</v>
      </c>
      <c r="J53" s="717">
        <f t="shared" si="1"/>
        <v>10</v>
      </c>
      <c r="K53" s="717">
        <f t="shared" si="1"/>
        <v>-4</v>
      </c>
      <c r="L53" s="718">
        <f t="shared" si="1"/>
        <v>6</v>
      </c>
    </row>
    <row r="54" spans="4:12" ht="15">
      <c r="D54" s="716">
        <f t="shared" si="1"/>
        <v>11054</v>
      </c>
      <c r="E54" s="717">
        <f t="shared" si="1"/>
        <v>3612</v>
      </c>
      <c r="F54" s="717">
        <f t="shared" si="1"/>
        <v>8035</v>
      </c>
      <c r="G54" s="717">
        <f t="shared" si="1"/>
        <v>448</v>
      </c>
      <c r="H54" s="717">
        <f t="shared" si="1"/>
        <v>236</v>
      </c>
      <c r="I54" s="717">
        <f t="shared" si="1"/>
        <v>-402</v>
      </c>
      <c r="J54" s="717">
        <f t="shared" si="1"/>
        <v>24927</v>
      </c>
      <c r="K54" s="717">
        <f t="shared" si="1"/>
        <v>-722</v>
      </c>
      <c r="L54" s="718">
        <f t="shared" si="1"/>
        <v>24205</v>
      </c>
    </row>
    <row r="55" spans="4:12" ht="15">
      <c r="D55" s="719">
        <f t="shared" si="1"/>
        <v>0</v>
      </c>
      <c r="E55" s="720">
        <f t="shared" si="1"/>
        <v>0</v>
      </c>
      <c r="F55" s="720">
        <f t="shared" si="1"/>
        <v>0</v>
      </c>
      <c r="G55" s="720">
        <f t="shared" si="1"/>
        <v>171</v>
      </c>
      <c r="H55" s="720">
        <f t="shared" si="1"/>
        <v>228</v>
      </c>
      <c r="I55" s="720">
        <f t="shared" si="1"/>
        <v>0</v>
      </c>
      <c r="J55" s="720">
        <f t="shared" si="1"/>
        <v>0</v>
      </c>
      <c r="K55" s="720">
        <f t="shared" si="1"/>
        <v>0</v>
      </c>
      <c r="L55" s="721">
        <f t="shared" si="1"/>
        <v>0</v>
      </c>
    </row>
  </sheetData>
  <sheetProtection/>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FFFF00"/>
  </sheetPr>
  <dimension ref="A4:L32"/>
  <sheetViews>
    <sheetView zoomScalePageLayoutView="0" workbookViewId="0" topLeftCell="A1">
      <selection activeCell="A1" sqref="A1"/>
    </sheetView>
  </sheetViews>
  <sheetFormatPr defaultColWidth="8.8515625" defaultRowHeight="12.75"/>
  <cols>
    <col min="1" max="1" width="23.140625" style="429" bestFit="1" customWidth="1"/>
    <col min="2" max="2" width="33.8515625" style="429" bestFit="1" customWidth="1"/>
    <col min="3" max="3" width="33.8515625" style="429" customWidth="1"/>
    <col min="4" max="12" width="23.8515625" style="429" customWidth="1"/>
    <col min="13" max="16384" width="8.8515625" style="429" customWidth="1"/>
  </cols>
  <sheetData>
    <row r="4" ht="15">
      <c r="A4" s="428" t="s">
        <v>324</v>
      </c>
    </row>
    <row r="5" spans="1:12" ht="16.5">
      <c r="A5" s="430"/>
      <c r="B5" s="431" t="s">
        <v>325</v>
      </c>
      <c r="C5" s="432" t="s">
        <v>326</v>
      </c>
      <c r="D5" s="415" t="s">
        <v>379</v>
      </c>
      <c r="E5" s="415" t="s">
        <v>379</v>
      </c>
      <c r="F5" s="415" t="s">
        <v>379</v>
      </c>
      <c r="G5" s="415" t="s">
        <v>379</v>
      </c>
      <c r="H5" s="415" t="s">
        <v>379</v>
      </c>
      <c r="I5" s="415" t="s">
        <v>379</v>
      </c>
      <c r="J5" s="415" t="s">
        <v>328</v>
      </c>
      <c r="K5" s="415" t="s">
        <v>379</v>
      </c>
      <c r="L5" s="415" t="s">
        <v>328</v>
      </c>
    </row>
    <row r="6" ht="16.5">
      <c r="A6" s="434" t="s">
        <v>329</v>
      </c>
    </row>
    <row r="7" ht="16.5">
      <c r="A7" s="434" t="s">
        <v>330</v>
      </c>
    </row>
    <row r="8" spans="1:12" ht="16.5">
      <c r="A8" s="434" t="s">
        <v>331</v>
      </c>
      <c r="B8" s="429" t="s">
        <v>457</v>
      </c>
      <c r="C8" s="435"/>
      <c r="D8" s="436" t="s">
        <v>123</v>
      </c>
      <c r="E8" s="436" t="s">
        <v>128</v>
      </c>
      <c r="F8" s="436" t="s">
        <v>129</v>
      </c>
      <c r="G8" s="436" t="s">
        <v>211</v>
      </c>
      <c r="H8" s="436" t="s">
        <v>157</v>
      </c>
      <c r="I8" s="436" t="s">
        <v>167</v>
      </c>
      <c r="J8" s="436" t="s">
        <v>458</v>
      </c>
      <c r="K8" s="436" t="s">
        <v>225</v>
      </c>
      <c r="L8" s="437" t="s">
        <v>303</v>
      </c>
    </row>
    <row r="9" spans="1:12" ht="16.5">
      <c r="A9" s="438" t="s">
        <v>367</v>
      </c>
      <c r="B9" s="399">
        <v>2011</v>
      </c>
      <c r="C9" s="400"/>
      <c r="D9" s="401"/>
      <c r="E9" s="402"/>
      <c r="F9" s="402"/>
      <c r="G9" s="402"/>
      <c r="H9" s="402"/>
      <c r="I9" s="402"/>
      <c r="J9" s="403"/>
      <c r="K9" s="402"/>
      <c r="L9" s="403"/>
    </row>
    <row r="10" spans="1:12" ht="16.5">
      <c r="A10" s="438" t="s">
        <v>367</v>
      </c>
      <c r="B10" s="439" t="s">
        <v>3</v>
      </c>
      <c r="C10" s="440"/>
      <c r="D10" s="441">
        <f>SEG!B91</f>
        <v>860.4149</v>
      </c>
      <c r="E10" s="441">
        <f>SEG!C91</f>
        <v>399.6277</v>
      </c>
      <c r="F10" s="441">
        <f>SEG!D91</f>
        <v>35.2093</v>
      </c>
      <c r="G10" s="441">
        <f>SEG!I91</f>
        <v>114.2588</v>
      </c>
      <c r="H10" s="441">
        <f>SEG!J91</f>
        <v>-107.3186</v>
      </c>
      <c r="I10" s="441">
        <f>SEG!K91</f>
        <v>2.6177</v>
      </c>
      <c r="J10" s="441">
        <f>SEG!L91</f>
        <v>1358.5888</v>
      </c>
      <c r="K10" s="441">
        <f>SEG!M91</f>
        <v>30.6547</v>
      </c>
      <c r="L10" s="441">
        <f>SEG!N91</f>
        <v>1389.2435</v>
      </c>
    </row>
    <row r="11" spans="1:12" ht="16.5">
      <c r="A11" s="442" t="s">
        <v>339</v>
      </c>
      <c r="B11" s="443" t="s">
        <v>195</v>
      </c>
      <c r="C11" s="444"/>
      <c r="D11" s="445">
        <f>SEG!B92</f>
        <v>-295.0103</v>
      </c>
      <c r="E11" s="445">
        <f>SEG!C92</f>
        <v>-235.5842</v>
      </c>
      <c r="F11" s="445">
        <f>SEG!D92</f>
        <v>23.672</v>
      </c>
      <c r="G11" s="445">
        <f>SEG!I92</f>
        <v>0</v>
      </c>
      <c r="H11" s="445">
        <f>SEG!J92</f>
        <v>-126.3172</v>
      </c>
      <c r="I11" s="445">
        <f>SEG!K92</f>
        <v>0</v>
      </c>
      <c r="J11" s="445">
        <f>SEG!L92</f>
        <v>-631.6487</v>
      </c>
      <c r="K11" s="445">
        <f>SEG!M92</f>
        <v>-50.4286</v>
      </c>
      <c r="L11" s="445">
        <f>SEG!N92</f>
        <v>-682.0773</v>
      </c>
    </row>
    <row r="12" spans="1:12" ht="16.5">
      <c r="A12" s="442" t="s">
        <v>339</v>
      </c>
      <c r="B12" s="446" t="s">
        <v>227</v>
      </c>
      <c r="C12" s="447"/>
      <c r="D12" s="445">
        <f>SEG!B93</f>
        <v>5.6626</v>
      </c>
      <c r="E12" s="445">
        <f>SEG!C93</f>
        <v>141.8057</v>
      </c>
      <c r="F12" s="445">
        <f>SEG!D93</f>
        <v>148.829</v>
      </c>
      <c r="G12" s="445">
        <f>SEG!I93</f>
        <v>2.9186</v>
      </c>
      <c r="H12" s="445">
        <f>SEG!J93</f>
        <v>0</v>
      </c>
      <c r="I12" s="445">
        <f>SEG!K93</f>
        <v>0</v>
      </c>
      <c r="J12" s="445">
        <f>SEG!L93</f>
        <v>304.7595</v>
      </c>
      <c r="K12" s="445">
        <f>SEG!M93</f>
        <v>-5.6337</v>
      </c>
      <c r="L12" s="445">
        <f>SEG!N93</f>
        <v>299.1258</v>
      </c>
    </row>
    <row r="13" spans="1:12" ht="16.5">
      <c r="A13" s="442" t="s">
        <v>339</v>
      </c>
      <c r="B13" s="446" t="s">
        <v>142</v>
      </c>
      <c r="C13" s="447"/>
      <c r="D13" s="445">
        <f>SEG!B94</f>
        <v>-68.8935</v>
      </c>
      <c r="E13" s="445">
        <f>SEG!C94</f>
        <v>-20.531</v>
      </c>
      <c r="F13" s="445">
        <f>SEG!D94</f>
        <v>0</v>
      </c>
      <c r="G13" s="445">
        <f>SEG!I94</f>
        <v>0</v>
      </c>
      <c r="H13" s="445">
        <f>SEG!J94</f>
        <v>-7.1411</v>
      </c>
      <c r="I13" s="445">
        <f>SEG!K94</f>
        <v>0.603</v>
      </c>
      <c r="J13" s="445">
        <f>SEG!L94</f>
        <v>-95.077</v>
      </c>
      <c r="K13" s="445">
        <f>SEG!M94</f>
        <v>0.1127</v>
      </c>
      <c r="L13" s="445">
        <f>SEG!N94</f>
        <v>-94.9643</v>
      </c>
    </row>
    <row r="14" spans="1:12" ht="16.5">
      <c r="A14" s="442" t="s">
        <v>339</v>
      </c>
      <c r="B14" s="446" t="s">
        <v>34</v>
      </c>
      <c r="C14" s="447"/>
      <c r="D14" s="445">
        <f>SEG!B95</f>
        <v>33.5301</v>
      </c>
      <c r="E14" s="445">
        <f>SEG!C95</f>
        <v>8.9944</v>
      </c>
      <c r="F14" s="445">
        <f>SEG!D95</f>
        <v>0</v>
      </c>
      <c r="G14" s="445">
        <f>SEG!I95</f>
        <v>0</v>
      </c>
      <c r="H14" s="445">
        <f>SEG!J95</f>
        <v>0</v>
      </c>
      <c r="I14" s="445">
        <f>SEG!K95</f>
        <v>-0.603</v>
      </c>
      <c r="J14" s="445">
        <f>SEG!L95</f>
        <v>42.0459</v>
      </c>
      <c r="K14" s="445">
        <f>SEG!M95</f>
        <v>0</v>
      </c>
      <c r="L14" s="445">
        <f>SEG!N95</f>
        <v>42.0459</v>
      </c>
    </row>
    <row r="15" spans="1:12" ht="16.5">
      <c r="A15" s="442" t="s">
        <v>339</v>
      </c>
      <c r="B15" s="446" t="s">
        <v>228</v>
      </c>
      <c r="C15" s="447"/>
      <c r="D15" s="445">
        <f>SEG!B96</f>
        <v>-73.8178</v>
      </c>
      <c r="E15" s="445">
        <f>SEG!C96</f>
        <v>9.5821</v>
      </c>
      <c r="F15" s="445">
        <f>SEG!D96</f>
        <v>-658.0641</v>
      </c>
      <c r="G15" s="445">
        <f>SEG!I96</f>
        <v>-0.4764</v>
      </c>
      <c r="H15" s="445">
        <f>SEG!J96</f>
        <v>-5.6554</v>
      </c>
      <c r="I15" s="445">
        <f>SEG!K96</f>
        <v>0</v>
      </c>
      <c r="J15" s="445">
        <f>SEG!L96</f>
        <v>-733.6974</v>
      </c>
      <c r="K15" s="445">
        <f>SEG!M96</f>
        <v>0</v>
      </c>
      <c r="L15" s="445">
        <f>SEG!N96</f>
        <v>-733.6974</v>
      </c>
    </row>
    <row r="16" spans="1:12" ht="16.5">
      <c r="A16" s="442" t="s">
        <v>339</v>
      </c>
      <c r="B16" s="448" t="s">
        <v>196</v>
      </c>
      <c r="C16" s="449"/>
      <c r="D16" s="445">
        <f>SEG!B97</f>
        <v>54.7093</v>
      </c>
      <c r="E16" s="445">
        <f>SEG!C97</f>
        <v>0</v>
      </c>
      <c r="F16" s="445">
        <f>SEG!D97</f>
        <v>0</v>
      </c>
      <c r="G16" s="445">
        <f>SEG!I97</f>
        <v>0</v>
      </c>
      <c r="H16" s="445">
        <f>SEG!J97</f>
        <v>0</v>
      </c>
      <c r="I16" s="445">
        <f>SEG!K97</f>
        <v>0</v>
      </c>
      <c r="J16" s="445">
        <f>SEG!L97</f>
        <v>54.7093</v>
      </c>
      <c r="K16" s="445">
        <f>SEG!M97</f>
        <v>0</v>
      </c>
      <c r="L16" s="445">
        <f>SEG!N97</f>
        <v>54.7093</v>
      </c>
    </row>
    <row r="17" spans="1:12" ht="16.5">
      <c r="A17" s="451" t="s">
        <v>334</v>
      </c>
      <c r="B17" s="439" t="s">
        <v>151</v>
      </c>
      <c r="C17" s="440"/>
      <c r="D17" s="452">
        <f>SEG!B98</f>
        <v>516.5954</v>
      </c>
      <c r="E17" s="452">
        <f>SEG!C98</f>
        <v>303.8946</v>
      </c>
      <c r="F17" s="452">
        <f>SEG!D98</f>
        <v>-450.3537</v>
      </c>
      <c r="G17" s="452">
        <f>SEG!I98</f>
        <v>116.7011</v>
      </c>
      <c r="H17" s="452">
        <f>SEG!J98</f>
        <v>-246.4323</v>
      </c>
      <c r="I17" s="452">
        <f>SEG!K98</f>
        <v>2.6177</v>
      </c>
      <c r="J17" s="452">
        <f>SEG!L98</f>
        <v>299.6804</v>
      </c>
      <c r="K17" s="452">
        <f>SEG!M98</f>
        <v>-25.2949</v>
      </c>
      <c r="L17" s="452">
        <f>SEG!N98</f>
        <v>274.3855</v>
      </c>
    </row>
    <row r="18" spans="1:12" ht="16.5">
      <c r="A18" s="442" t="s">
        <v>339</v>
      </c>
      <c r="B18" s="453" t="s">
        <v>191</v>
      </c>
      <c r="C18" s="454"/>
      <c r="D18" s="450">
        <f>SEG!B99</f>
        <v>-114.7703</v>
      </c>
      <c r="E18" s="450">
        <f>SEG!C99</f>
        <v>-63.8838</v>
      </c>
      <c r="F18" s="450">
        <f>SEG!D99</f>
        <v>-1.1272</v>
      </c>
      <c r="G18" s="450">
        <f>SEG!I99</f>
        <v>-37.4816</v>
      </c>
      <c r="H18" s="450">
        <f>SEG!J99</f>
        <v>61.4339</v>
      </c>
      <c r="I18" s="450">
        <f>SEG!K99</f>
        <v>0</v>
      </c>
      <c r="J18" s="450">
        <f>SEG!L99</f>
        <v>-183.4103</v>
      </c>
      <c r="K18" s="450">
        <f>SEG!M99</f>
        <v>25.2949</v>
      </c>
      <c r="L18" s="450">
        <f>SEG!N99</f>
        <v>-158.1154</v>
      </c>
    </row>
    <row r="19" spans="1:12" ht="16.5">
      <c r="A19" s="455" t="s">
        <v>459</v>
      </c>
      <c r="B19" s="456" t="s">
        <v>152</v>
      </c>
      <c r="C19" s="457"/>
      <c r="D19" s="458">
        <f>SEG!B100</f>
        <v>401.825</v>
      </c>
      <c r="E19" s="458">
        <f>SEG!C100</f>
        <v>240.0109</v>
      </c>
      <c r="F19" s="458">
        <f>SEG!D100</f>
        <v>-451.4809</v>
      </c>
      <c r="G19" s="458">
        <f>SEG!I100</f>
        <v>79.2195</v>
      </c>
      <c r="H19" s="458">
        <f>SEG!J100</f>
        <v>-184.9984</v>
      </c>
      <c r="I19" s="458">
        <f>SEG!K100</f>
        <v>2.6177</v>
      </c>
      <c r="J19" s="458">
        <f>SEG!L100</f>
        <v>116.2701</v>
      </c>
      <c r="K19" s="458">
        <f>SEG!M100</f>
        <v>0</v>
      </c>
      <c r="L19" s="458">
        <f>SEG!N100</f>
        <v>116.2701</v>
      </c>
    </row>
    <row r="20" spans="1:12" ht="16.5">
      <c r="A20" s="442" t="s">
        <v>460</v>
      </c>
      <c r="B20" s="459" t="s">
        <v>461</v>
      </c>
      <c r="C20" s="460"/>
      <c r="D20" s="461">
        <f>SEG!B101</f>
        <v>-141.2511</v>
      </c>
      <c r="E20" s="461">
        <f>SEG!C101</f>
        <v>-70.954</v>
      </c>
      <c r="F20" s="461">
        <f>SEG!D101</f>
        <v>-70.0239</v>
      </c>
      <c r="G20" s="461">
        <f>SEG!I101</f>
        <v>174.5415</v>
      </c>
      <c r="H20" s="461">
        <f>SEG!J101</f>
        <v>63.5295</v>
      </c>
      <c r="I20" s="461">
        <f>SEG!K101</f>
        <v>0</v>
      </c>
      <c r="J20" s="461">
        <f>SEG!L101</f>
        <v>0</v>
      </c>
      <c r="K20" s="461">
        <f>SEG!M101</f>
        <v>0</v>
      </c>
      <c r="L20" s="461">
        <f>SEG!N101</f>
        <v>0</v>
      </c>
    </row>
    <row r="21" spans="1:12" ht="16.5">
      <c r="A21" s="438" t="s">
        <v>367</v>
      </c>
      <c r="B21" s="462" t="s">
        <v>125</v>
      </c>
      <c r="C21" s="463"/>
      <c r="D21" s="464"/>
      <c r="E21" s="464"/>
      <c r="F21" s="464"/>
      <c r="G21" s="464"/>
      <c r="H21" s="464"/>
      <c r="I21" s="464"/>
      <c r="J21" s="464"/>
      <c r="K21" s="464"/>
      <c r="L21" s="464"/>
    </row>
    <row r="22" spans="1:12" ht="16.5">
      <c r="A22" s="438" t="s">
        <v>367</v>
      </c>
      <c r="B22" s="399">
        <v>2011</v>
      </c>
      <c r="C22" s="463"/>
      <c r="D22" s="464"/>
      <c r="E22" s="464"/>
      <c r="F22" s="464"/>
      <c r="G22" s="464"/>
      <c r="H22" s="464"/>
      <c r="I22" s="464"/>
      <c r="J22" s="464"/>
      <c r="K22" s="464"/>
      <c r="L22" s="464"/>
    </row>
    <row r="23" spans="1:12" ht="16.5">
      <c r="A23" s="442" t="s">
        <v>339</v>
      </c>
      <c r="B23" s="443" t="s">
        <v>177</v>
      </c>
      <c r="C23" s="444"/>
      <c r="D23" s="445">
        <f>SEG!B104</f>
        <v>5404.5616</v>
      </c>
      <c r="E23" s="445">
        <f>SEG!C104</f>
        <v>1614.7976</v>
      </c>
      <c r="F23" s="445">
        <f>SEG!D104</f>
        <v>7149.1891</v>
      </c>
      <c r="G23" s="445">
        <f>SEG!I104</f>
        <v>0</v>
      </c>
      <c r="H23" s="445">
        <f>SEG!J104</f>
        <v>5.7314</v>
      </c>
      <c r="I23" s="445">
        <f>SEG!K104</f>
        <v>-62.7955</v>
      </c>
      <c r="J23" s="445">
        <f>SEG!L104</f>
        <v>15352.4492</v>
      </c>
      <c r="K23" s="445">
        <f>SEG!M104</f>
        <v>-385.8663</v>
      </c>
      <c r="L23" s="445">
        <f>SEG!N104</f>
        <v>14966.583</v>
      </c>
    </row>
    <row r="24" spans="1:12" ht="16.5">
      <c r="A24" s="442" t="s">
        <v>339</v>
      </c>
      <c r="B24" s="443" t="s">
        <v>155</v>
      </c>
      <c r="C24" s="444"/>
      <c r="D24" s="445">
        <f>SEG!B105</f>
        <v>1656.3381</v>
      </c>
      <c r="E24" s="445">
        <f>SEG!C105</f>
        <v>181.5152</v>
      </c>
      <c r="F24" s="445">
        <f>SEG!D105</f>
        <v>28.1831</v>
      </c>
      <c r="G24" s="445">
        <f>SEG!I105</f>
        <v>0</v>
      </c>
      <c r="H24" s="445">
        <f>SEG!J105</f>
        <v>0</v>
      </c>
      <c r="I24" s="445">
        <f>SEG!K105</f>
        <v>0</v>
      </c>
      <c r="J24" s="445">
        <f>SEG!L105</f>
        <v>2018.9285</v>
      </c>
      <c r="K24" s="445">
        <f>SEG!M105</f>
        <v>-14.0499</v>
      </c>
      <c r="L24" s="445">
        <f>SEG!N105</f>
        <v>2004.8786</v>
      </c>
    </row>
    <row r="25" spans="1:12" ht="16.5">
      <c r="A25" s="442" t="s">
        <v>339</v>
      </c>
      <c r="B25" s="453" t="s">
        <v>156</v>
      </c>
      <c r="C25" s="454"/>
      <c r="D25" s="445">
        <f>SEG!B106</f>
        <v>0</v>
      </c>
      <c r="E25" s="445">
        <f>SEG!C106</f>
        <v>229.4304</v>
      </c>
      <c r="F25" s="445">
        <f>SEG!D106</f>
        <v>0</v>
      </c>
      <c r="G25" s="445">
        <f>SEG!I106</f>
        <v>0</v>
      </c>
      <c r="H25" s="445">
        <f>SEG!J106</f>
        <v>3.5314</v>
      </c>
      <c r="I25" s="445">
        <f>SEG!K106</f>
        <v>-3.5314</v>
      </c>
      <c r="J25" s="445">
        <f>SEG!L106</f>
        <v>432.7241</v>
      </c>
      <c r="K25" s="445">
        <f>SEG!M106</f>
        <v>-69.0964</v>
      </c>
      <c r="L25" s="445">
        <f>SEG!N106</f>
        <v>363.6277</v>
      </c>
    </row>
    <row r="26" spans="1:12" ht="16.5">
      <c r="A26" s="451" t="s">
        <v>334</v>
      </c>
      <c r="B26" s="462" t="s">
        <v>126</v>
      </c>
      <c r="C26" s="463"/>
      <c r="D26" s="452">
        <f>SEG!B107</f>
        <v>7060.8997</v>
      </c>
      <c r="E26" s="452">
        <f>SEG!C107</f>
        <v>2025.7431</v>
      </c>
      <c r="F26" s="452">
        <f>SEG!D107</f>
        <v>7177.3721</v>
      </c>
      <c r="G26" s="452">
        <f>SEG!I107</f>
        <v>0</v>
      </c>
      <c r="H26" s="452">
        <f>SEG!J107</f>
        <v>9.2628</v>
      </c>
      <c r="I26" s="452">
        <f>SEG!K107</f>
        <v>-66.3269</v>
      </c>
      <c r="J26" s="452">
        <f>SEG!L107</f>
        <v>17804.1018</v>
      </c>
      <c r="K26" s="452">
        <f>SEG!M107</f>
        <v>-469.0126</v>
      </c>
      <c r="L26" s="452">
        <f>SEG!N107</f>
        <v>17335.0892</v>
      </c>
    </row>
    <row r="27" spans="1:12" ht="16.5">
      <c r="A27" s="442" t="s">
        <v>339</v>
      </c>
      <c r="B27" s="443" t="s">
        <v>137</v>
      </c>
      <c r="C27" s="444"/>
      <c r="D27" s="445">
        <f>SEG!B108</f>
        <v>2746.9442</v>
      </c>
      <c r="E27" s="445">
        <f>SEG!C108</f>
        <v>1648.4453</v>
      </c>
      <c r="F27" s="445">
        <f>SEG!D108</f>
        <v>1264.9324</v>
      </c>
      <c r="G27" s="445">
        <f>SEG!I108</f>
        <v>2.5018</v>
      </c>
      <c r="H27" s="445">
        <f>SEG!J108</f>
        <v>304.1594</v>
      </c>
      <c r="I27" s="445">
        <f>SEG!K108</f>
        <v>-302.0183</v>
      </c>
      <c r="J27" s="445">
        <f>SEG!L108</f>
        <v>5897.9049</v>
      </c>
      <c r="K27" s="445">
        <f>SEG!M108</f>
        <v>-37.4175</v>
      </c>
      <c r="L27" s="445">
        <f>SEG!N108</f>
        <v>5860.4874</v>
      </c>
    </row>
    <row r="28" spans="1:12" ht="16.5">
      <c r="A28" s="442" t="s">
        <v>339</v>
      </c>
      <c r="B28" s="443" t="s">
        <v>173</v>
      </c>
      <c r="C28" s="444"/>
      <c r="D28" s="445">
        <f>SEG!B109</f>
        <v>1243.0929</v>
      </c>
      <c r="E28" s="445">
        <f>SEG!C109</f>
        <v>261.6301</v>
      </c>
      <c r="F28" s="445">
        <f>SEG!D109</f>
        <v>65.2089</v>
      </c>
      <c r="G28" s="445">
        <f>SEG!I109</f>
        <v>475.1455</v>
      </c>
      <c r="H28" s="445">
        <f>SEG!J109</f>
        <v>0</v>
      </c>
      <c r="I28" s="445">
        <f>SEG!K109</f>
        <v>-180.7011</v>
      </c>
      <c r="J28" s="445">
        <f>SEG!L109</f>
        <v>1947.1276</v>
      </c>
      <c r="K28" s="445">
        <f>SEG!M109</f>
        <v>-145.7182</v>
      </c>
      <c r="L28" s="445">
        <f>SEG!N109</f>
        <v>1801.4094</v>
      </c>
    </row>
    <row r="29" spans="1:12" ht="16.5">
      <c r="A29" s="442" t="s">
        <v>339</v>
      </c>
      <c r="B29" s="453" t="s">
        <v>143</v>
      </c>
      <c r="C29" s="444"/>
      <c r="D29" s="445">
        <f>SEG!B110</f>
        <v>2.6761</v>
      </c>
      <c r="E29" s="445">
        <f>SEG!C110</f>
        <v>0</v>
      </c>
      <c r="F29" s="445">
        <f>SEG!D110</f>
        <v>0.0069</v>
      </c>
      <c r="G29" s="445">
        <f>SEG!I110</f>
        <v>0.6325</v>
      </c>
      <c r="H29" s="445">
        <f>SEG!J110</f>
        <v>2.2272</v>
      </c>
      <c r="I29" s="445">
        <f>SEG!K110</f>
        <v>0</v>
      </c>
      <c r="J29" s="445">
        <f>SEG!L110</f>
        <v>7.2673</v>
      </c>
      <c r="K29" s="445">
        <f>SEG!M110</f>
        <v>-2.9353</v>
      </c>
      <c r="L29" s="445">
        <f>SEG!N110</f>
        <v>4.332</v>
      </c>
    </row>
    <row r="30" spans="1:12" ht="16.5">
      <c r="A30" s="455" t="s">
        <v>459</v>
      </c>
      <c r="B30" s="456" t="s">
        <v>127</v>
      </c>
      <c r="C30" s="457"/>
      <c r="D30" s="465">
        <f>SEG!B111</f>
        <v>11053.613</v>
      </c>
      <c r="E30" s="465">
        <f>SEG!C111</f>
        <v>3935.8185</v>
      </c>
      <c r="F30" s="465">
        <f>SEG!D111</f>
        <v>8507.5204</v>
      </c>
      <c r="G30" s="465">
        <f>SEG!I111</f>
        <v>478.2799</v>
      </c>
      <c r="H30" s="465">
        <f>SEG!J111</f>
        <v>315.6494</v>
      </c>
      <c r="I30" s="465">
        <f>SEG!K111</f>
        <v>-549.0462</v>
      </c>
      <c r="J30" s="465">
        <f>SEG!L111</f>
        <v>25656.4016</v>
      </c>
      <c r="K30" s="465">
        <f>SEG!M111</f>
        <v>-655.0835</v>
      </c>
      <c r="L30" s="465">
        <f>SEG!N111</f>
        <v>25001.3181</v>
      </c>
    </row>
    <row r="31" spans="1:12" ht="16.5">
      <c r="A31" s="466" t="s">
        <v>462</v>
      </c>
      <c r="B31" s="467" t="s">
        <v>103</v>
      </c>
      <c r="C31" s="468"/>
      <c r="D31" s="469">
        <f>SEG!B112</f>
        <v>0.147</v>
      </c>
      <c r="E31" s="469">
        <f>SEG!C112</f>
        <v>2.235</v>
      </c>
      <c r="F31" s="469">
        <f>SEG!D112</f>
        <v>0.111</v>
      </c>
      <c r="G31" s="469">
        <f>SEG!I112</f>
        <v>180.7831</v>
      </c>
      <c r="H31" s="469">
        <f>SEG!J112</f>
        <v>306.2879</v>
      </c>
      <c r="I31" s="469">
        <f>SEG!K112</f>
        <v>0</v>
      </c>
      <c r="J31" s="469">
        <f>SEG!L112</f>
        <v>0</v>
      </c>
      <c r="K31" s="469">
        <f>SEG!M112</f>
        <v>0</v>
      </c>
      <c r="L31" s="469">
        <f>SEG!N112</f>
        <v>0</v>
      </c>
    </row>
    <row r="32" ht="15">
      <c r="L32" s="428" t="s">
        <v>373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D54"/>
  <sheetViews>
    <sheetView zoomScalePageLayoutView="0" workbookViewId="0" topLeftCell="A1">
      <selection activeCell="A1" sqref="A1"/>
    </sheetView>
  </sheetViews>
  <sheetFormatPr defaultColWidth="9.140625" defaultRowHeight="12.75"/>
  <cols>
    <col min="1" max="1" width="51.8515625" style="0" customWidth="1"/>
    <col min="2" max="2" width="43.140625" style="0" customWidth="1"/>
    <col min="3" max="3" width="9.140625" style="58" customWidth="1"/>
  </cols>
  <sheetData>
    <row r="1" spans="1:3" ht="18.75">
      <c r="A1" s="46" t="s">
        <v>270</v>
      </c>
      <c r="B1" s="47"/>
      <c r="C1" s="53"/>
    </row>
    <row r="2" spans="1:3" ht="18.75">
      <c r="A2" s="48"/>
      <c r="B2" s="44"/>
      <c r="C2" s="54"/>
    </row>
    <row r="3" spans="1:3" ht="15.75" thickBot="1">
      <c r="A3" s="49" t="s">
        <v>271</v>
      </c>
      <c r="B3" s="44"/>
      <c r="C3" s="54"/>
    </row>
    <row r="4" spans="1:3" ht="12.75">
      <c r="A4" s="50" t="s">
        <v>272</v>
      </c>
      <c r="B4" s="44"/>
      <c r="C4" s="59"/>
    </row>
    <row r="5" spans="1:3" ht="12.75">
      <c r="A5" s="50" t="s">
        <v>273</v>
      </c>
      <c r="B5" s="44"/>
      <c r="C5" s="55"/>
    </row>
    <row r="6" spans="1:3" ht="12.75">
      <c r="A6" s="50"/>
      <c r="B6" s="44" t="s">
        <v>274</v>
      </c>
      <c r="C6" s="60"/>
    </row>
    <row r="7" spans="1:3" ht="12.75">
      <c r="A7" s="50"/>
      <c r="B7" s="44" t="s">
        <v>275</v>
      </c>
      <c r="C7" s="60"/>
    </row>
    <row r="8" spans="1:3" ht="12.75">
      <c r="A8" s="50"/>
      <c r="B8" s="44" t="s">
        <v>276</v>
      </c>
      <c r="C8" s="60"/>
    </row>
    <row r="9" spans="1:4" ht="12.75">
      <c r="A9" s="50"/>
      <c r="B9" s="44" t="s">
        <v>277</v>
      </c>
      <c r="C9" s="55"/>
      <c r="D9" s="42"/>
    </row>
    <row r="10" spans="1:3" ht="12.75">
      <c r="A10" s="50"/>
      <c r="B10" s="44" t="s">
        <v>278</v>
      </c>
      <c r="C10" s="60"/>
    </row>
    <row r="11" spans="1:3" ht="12.75">
      <c r="A11" s="50"/>
      <c r="B11" s="44" t="s">
        <v>279</v>
      </c>
      <c r="C11" s="60"/>
    </row>
    <row r="12" spans="1:3" ht="12.75">
      <c r="A12" s="50"/>
      <c r="B12" s="44" t="s">
        <v>280</v>
      </c>
      <c r="C12" s="60"/>
    </row>
    <row r="13" spans="1:3" ht="12.75">
      <c r="A13" s="50" t="s">
        <v>281</v>
      </c>
      <c r="B13" s="44"/>
      <c r="C13" s="55"/>
    </row>
    <row r="14" spans="1:3" ht="12.75">
      <c r="A14" s="50" t="s">
        <v>282</v>
      </c>
      <c r="B14" s="44"/>
      <c r="C14" s="55"/>
    </row>
    <row r="15" spans="1:3" ht="12.75">
      <c r="A15" s="50" t="s">
        <v>283</v>
      </c>
      <c r="B15" s="44"/>
      <c r="C15" s="55"/>
    </row>
    <row r="16" spans="1:3" ht="12.75">
      <c r="A16" s="50" t="s">
        <v>284</v>
      </c>
      <c r="B16" s="44"/>
      <c r="C16" s="55"/>
    </row>
    <row r="17" spans="1:3" ht="12.75">
      <c r="A17" s="50"/>
      <c r="B17" s="44"/>
      <c r="C17" s="56"/>
    </row>
    <row r="18" spans="1:3" ht="15">
      <c r="A18" s="49" t="s">
        <v>285</v>
      </c>
      <c r="B18" s="44"/>
      <c r="C18" s="56"/>
    </row>
    <row r="19" spans="1:3" ht="12.75">
      <c r="A19" s="50" t="s">
        <v>286</v>
      </c>
      <c r="B19" s="44"/>
      <c r="C19" s="60"/>
    </row>
    <row r="20" spans="1:3" ht="12.75">
      <c r="A20" s="50" t="s">
        <v>287</v>
      </c>
      <c r="B20" s="44"/>
      <c r="C20" s="60"/>
    </row>
    <row r="21" spans="1:3" ht="12.75">
      <c r="A21" s="50" t="s">
        <v>288</v>
      </c>
      <c r="B21" s="44"/>
      <c r="C21" s="60"/>
    </row>
    <row r="22" spans="1:3" ht="12.75">
      <c r="A22" s="50" t="s">
        <v>273</v>
      </c>
      <c r="B22" s="44"/>
      <c r="C22" s="60"/>
    </row>
    <row r="23" spans="1:3" ht="12.75">
      <c r="A23" s="50"/>
      <c r="B23" s="44" t="s">
        <v>274</v>
      </c>
      <c r="C23" s="60"/>
    </row>
    <row r="24" spans="1:3" ht="12.75">
      <c r="A24" s="50"/>
      <c r="B24" s="44" t="s">
        <v>275</v>
      </c>
      <c r="C24" s="60"/>
    </row>
    <row r="25" spans="1:3" ht="12.75">
      <c r="A25" s="50"/>
      <c r="B25" s="44" t="s">
        <v>276</v>
      </c>
      <c r="C25" s="60"/>
    </row>
    <row r="26" spans="1:3" ht="12.75">
      <c r="A26" s="50"/>
      <c r="B26" s="44" t="s">
        <v>277</v>
      </c>
      <c r="C26" s="60"/>
    </row>
    <row r="27" spans="1:3" ht="12.75">
      <c r="A27" s="50"/>
      <c r="B27" s="44" t="s">
        <v>278</v>
      </c>
      <c r="C27" s="60"/>
    </row>
    <row r="28" spans="1:3" ht="12.75">
      <c r="A28" s="50"/>
      <c r="B28" s="44" t="s">
        <v>279</v>
      </c>
      <c r="C28" s="60"/>
    </row>
    <row r="29" spans="1:3" ht="12.75">
      <c r="A29" s="50"/>
      <c r="B29" s="44" t="s">
        <v>280</v>
      </c>
      <c r="C29" s="60"/>
    </row>
    <row r="30" spans="1:3" ht="12.75">
      <c r="A30" s="50" t="s">
        <v>289</v>
      </c>
      <c r="B30" s="44"/>
      <c r="C30" s="55"/>
    </row>
    <row r="31" spans="1:3" ht="12.75">
      <c r="A31" s="50" t="s">
        <v>282</v>
      </c>
      <c r="B31" s="44"/>
      <c r="C31" s="55"/>
    </row>
    <row r="32" spans="1:3" ht="12.75">
      <c r="A32" s="50" t="s">
        <v>283</v>
      </c>
      <c r="B32" s="44"/>
      <c r="C32" s="55"/>
    </row>
    <row r="33" spans="1:3" ht="12.75">
      <c r="A33" s="50" t="s">
        <v>290</v>
      </c>
      <c r="B33" s="44"/>
      <c r="C33" s="55"/>
    </row>
    <row r="34" spans="1:3" ht="12.75">
      <c r="A34" s="50" t="s">
        <v>291</v>
      </c>
      <c r="B34" s="44"/>
      <c r="C34" s="55"/>
    </row>
    <row r="35" spans="1:3" ht="12.75">
      <c r="A35" s="50"/>
      <c r="B35" s="44"/>
      <c r="C35" s="56"/>
    </row>
    <row r="36" spans="1:3" ht="15">
      <c r="A36" s="50" t="s">
        <v>292</v>
      </c>
      <c r="B36" s="44"/>
      <c r="C36" s="55"/>
    </row>
    <row r="37" spans="1:3" ht="12.75">
      <c r="A37" s="50" t="s">
        <v>293</v>
      </c>
      <c r="B37" s="44"/>
      <c r="C37" s="55"/>
    </row>
    <row r="38" spans="1:3" ht="12.75">
      <c r="A38" s="50" t="s">
        <v>283</v>
      </c>
      <c r="B38" s="44"/>
      <c r="C38" s="55"/>
    </row>
    <row r="39" spans="1:3" ht="12.75">
      <c r="A39" s="50" t="s">
        <v>290</v>
      </c>
      <c r="B39" s="44"/>
      <c r="C39" s="55"/>
    </row>
    <row r="40" spans="1:3" ht="12.75">
      <c r="A40" s="50" t="s">
        <v>294</v>
      </c>
      <c r="B40" s="44"/>
      <c r="C40" s="55"/>
    </row>
    <row r="41" spans="1:3" ht="12.75">
      <c r="A41" s="50"/>
      <c r="B41" s="44"/>
      <c r="C41" s="56"/>
    </row>
    <row r="42" spans="1:3" ht="15">
      <c r="A42" s="50" t="s">
        <v>295</v>
      </c>
      <c r="B42" s="44"/>
      <c r="C42" s="55"/>
    </row>
    <row r="43" spans="1:3" ht="12.75">
      <c r="A43" s="50" t="s">
        <v>273</v>
      </c>
      <c r="B43" s="44"/>
      <c r="C43" s="55"/>
    </row>
    <row r="44" spans="1:3" ht="12.75">
      <c r="A44" s="50"/>
      <c r="B44" s="44" t="s">
        <v>274</v>
      </c>
      <c r="C44" s="55"/>
    </row>
    <row r="45" spans="1:3" ht="12.75">
      <c r="A45" s="50"/>
      <c r="B45" s="44" t="s">
        <v>275</v>
      </c>
      <c r="C45" s="55"/>
    </row>
    <row r="46" spans="1:3" ht="12.75">
      <c r="A46" s="50"/>
      <c r="B46" s="44" t="s">
        <v>276</v>
      </c>
      <c r="C46" s="55"/>
    </row>
    <row r="47" spans="1:3" ht="12.75">
      <c r="A47" s="50"/>
      <c r="B47" s="44" t="s">
        <v>277</v>
      </c>
      <c r="C47" s="55"/>
    </row>
    <row r="48" spans="1:3" ht="12.75">
      <c r="A48" s="50"/>
      <c r="B48" s="44" t="s">
        <v>278</v>
      </c>
      <c r="C48" s="55"/>
    </row>
    <row r="49" spans="1:3" ht="12.75">
      <c r="A49" s="50"/>
      <c r="B49" s="44" t="s">
        <v>279</v>
      </c>
      <c r="C49" s="55"/>
    </row>
    <row r="50" spans="1:3" ht="12.75">
      <c r="A50" s="50"/>
      <c r="B50" s="44" t="s">
        <v>280</v>
      </c>
      <c r="C50" s="55"/>
    </row>
    <row r="51" spans="1:3" ht="12.75">
      <c r="A51" s="50" t="s">
        <v>289</v>
      </c>
      <c r="B51" s="44"/>
      <c r="C51" s="55"/>
    </row>
    <row r="52" spans="1:3" ht="12.75">
      <c r="A52" s="50" t="s">
        <v>283</v>
      </c>
      <c r="B52" s="44"/>
      <c r="C52" s="55"/>
    </row>
    <row r="53" spans="1:3" ht="12.75">
      <c r="A53" s="50" t="s">
        <v>290</v>
      </c>
      <c r="B53" s="44"/>
      <c r="C53" s="55"/>
    </row>
    <row r="54" spans="1:3" ht="13.5" thickBot="1">
      <c r="A54" s="51" t="s">
        <v>294</v>
      </c>
      <c r="B54" s="52"/>
      <c r="C54" s="57"/>
    </row>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FFFF00"/>
  </sheetPr>
  <dimension ref="A4:L33"/>
  <sheetViews>
    <sheetView zoomScalePageLayoutView="0" workbookViewId="0" topLeftCell="A1">
      <selection activeCell="A1" sqref="A1"/>
    </sheetView>
  </sheetViews>
  <sheetFormatPr defaultColWidth="8.8515625" defaultRowHeight="12.75"/>
  <cols>
    <col min="1" max="1" width="23.140625" style="429" bestFit="1" customWidth="1"/>
    <col min="2" max="2" width="33.8515625" style="429" bestFit="1" customWidth="1"/>
    <col min="3" max="3" width="33.8515625" style="429" customWidth="1"/>
    <col min="4" max="12" width="23.8515625" style="429" customWidth="1"/>
    <col min="13" max="16384" width="8.8515625" style="429" customWidth="1"/>
  </cols>
  <sheetData>
    <row r="4" ht="15">
      <c r="A4" s="428" t="s">
        <v>324</v>
      </c>
    </row>
    <row r="5" spans="1:12" ht="16.5">
      <c r="A5" s="430"/>
      <c r="B5" s="431" t="s">
        <v>325</v>
      </c>
      <c r="C5" s="432" t="s">
        <v>326</v>
      </c>
      <c r="D5" s="415" t="s">
        <v>379</v>
      </c>
      <c r="E5" s="415" t="s">
        <v>379</v>
      </c>
      <c r="F5" s="415" t="s">
        <v>379</v>
      </c>
      <c r="G5" s="415" t="s">
        <v>379</v>
      </c>
      <c r="H5" s="415" t="s">
        <v>379</v>
      </c>
      <c r="I5" s="415" t="s">
        <v>379</v>
      </c>
      <c r="J5" s="415" t="s">
        <v>328</v>
      </c>
      <c r="K5" s="415" t="s">
        <v>379</v>
      </c>
      <c r="L5" s="415" t="s">
        <v>328</v>
      </c>
    </row>
    <row r="6" ht="16.5">
      <c r="A6" s="434" t="s">
        <v>329</v>
      </c>
    </row>
    <row r="7" ht="16.5">
      <c r="A7" s="434" t="s">
        <v>330</v>
      </c>
    </row>
    <row r="8" spans="1:12" ht="16.5">
      <c r="A8" s="434" t="s">
        <v>331</v>
      </c>
      <c r="B8" s="429" t="s">
        <v>457</v>
      </c>
      <c r="C8" s="435"/>
      <c r="D8" s="436" t="s">
        <v>123</v>
      </c>
      <c r="E8" s="436" t="s">
        <v>128</v>
      </c>
      <c r="F8" s="436" t="s">
        <v>129</v>
      </c>
      <c r="G8" s="436" t="s">
        <v>211</v>
      </c>
      <c r="H8" s="436" t="s">
        <v>157</v>
      </c>
      <c r="I8" s="436" t="s">
        <v>167</v>
      </c>
      <c r="J8" s="436" t="s">
        <v>458</v>
      </c>
      <c r="K8" s="436" t="s">
        <v>225</v>
      </c>
      <c r="L8" s="437" t="s">
        <v>303</v>
      </c>
    </row>
    <row r="9" spans="1:12" ht="16.5">
      <c r="A9" s="438" t="s">
        <v>367</v>
      </c>
      <c r="B9" s="399">
        <v>2011</v>
      </c>
      <c r="C9" s="400"/>
      <c r="D9" s="401"/>
      <c r="E9" s="402"/>
      <c r="F9" s="402"/>
      <c r="G9" s="402"/>
      <c r="H9" s="402"/>
      <c r="I9" s="402"/>
      <c r="J9" s="403"/>
      <c r="K9" s="402"/>
      <c r="L9" s="403"/>
    </row>
    <row r="10" spans="1:12" ht="16.5">
      <c r="A10" s="438" t="s">
        <v>367</v>
      </c>
      <c r="B10" s="439" t="s">
        <v>3</v>
      </c>
      <c r="C10" s="440"/>
      <c r="D10" s="441">
        <v>1414</v>
      </c>
      <c r="E10" s="441">
        <v>385</v>
      </c>
      <c r="F10" s="441">
        <v>72</v>
      </c>
      <c r="G10" s="441">
        <v>245</v>
      </c>
      <c r="H10" s="441">
        <v>-283</v>
      </c>
      <c r="I10" s="441">
        <v>0</v>
      </c>
      <c r="J10" s="441">
        <v>1833</v>
      </c>
      <c r="K10" s="441">
        <v>-9</v>
      </c>
      <c r="L10" s="441">
        <v>1824</v>
      </c>
    </row>
    <row r="11" spans="1:12" ht="16.5">
      <c r="A11" s="442" t="s">
        <v>339</v>
      </c>
      <c r="B11" s="443" t="s">
        <v>195</v>
      </c>
      <c r="C11" s="444"/>
      <c r="D11" s="445">
        <v>-24</v>
      </c>
      <c r="E11" s="445">
        <v>361</v>
      </c>
      <c r="F11" s="445">
        <v>-9</v>
      </c>
      <c r="G11" s="445">
        <v>-10</v>
      </c>
      <c r="H11" s="445">
        <v>-97</v>
      </c>
      <c r="I11" s="445">
        <v>0</v>
      </c>
      <c r="J11" s="445">
        <v>221</v>
      </c>
      <c r="K11" s="445">
        <v>0</v>
      </c>
      <c r="L11" s="445">
        <v>221</v>
      </c>
    </row>
    <row r="12" spans="1:12" ht="16.5">
      <c r="A12" s="442" t="s">
        <v>339</v>
      </c>
      <c r="B12" s="446" t="s">
        <v>227</v>
      </c>
      <c r="C12" s="447"/>
      <c r="D12" s="445">
        <v>376</v>
      </c>
      <c r="E12" s="445">
        <v>155</v>
      </c>
      <c r="F12" s="445">
        <v>14</v>
      </c>
      <c r="G12" s="445">
        <v>17</v>
      </c>
      <c r="H12" s="445">
        <v>96</v>
      </c>
      <c r="I12" s="445">
        <v>0</v>
      </c>
      <c r="J12" s="445">
        <v>658</v>
      </c>
      <c r="K12" s="445">
        <v>-2</v>
      </c>
      <c r="L12" s="445">
        <v>656</v>
      </c>
    </row>
    <row r="13" spans="1:12" ht="16.5">
      <c r="A13" s="442" t="s">
        <v>339</v>
      </c>
      <c r="B13" s="446" t="s">
        <v>142</v>
      </c>
      <c r="C13" s="447"/>
      <c r="D13" s="445">
        <v>-463</v>
      </c>
      <c r="E13" s="445">
        <v>-17</v>
      </c>
      <c r="F13" s="445">
        <v>-39</v>
      </c>
      <c r="G13" s="445">
        <v>-22</v>
      </c>
      <c r="H13" s="445">
        <v>0</v>
      </c>
      <c r="I13" s="445">
        <v>-1</v>
      </c>
      <c r="J13" s="445">
        <v>-542</v>
      </c>
      <c r="K13" s="445">
        <v>0</v>
      </c>
      <c r="L13" s="445">
        <v>-542</v>
      </c>
    </row>
    <row r="14" spans="1:12" ht="16.5">
      <c r="A14" s="442" t="s">
        <v>339</v>
      </c>
      <c r="B14" s="446" t="s">
        <v>34</v>
      </c>
      <c r="C14" s="447"/>
      <c r="D14" s="445">
        <v>81</v>
      </c>
      <c r="E14" s="445">
        <v>6</v>
      </c>
      <c r="F14" s="445">
        <v>3</v>
      </c>
      <c r="G14" s="445">
        <v>0</v>
      </c>
      <c r="H14" s="445">
        <v>0</v>
      </c>
      <c r="I14" s="445">
        <v>0</v>
      </c>
      <c r="J14" s="445">
        <v>90</v>
      </c>
      <c r="K14" s="445">
        <v>0</v>
      </c>
      <c r="L14" s="445">
        <v>90</v>
      </c>
    </row>
    <row r="15" spans="1:12" ht="16.5">
      <c r="A15" s="442" t="s">
        <v>339</v>
      </c>
      <c r="B15" s="446" t="s">
        <v>228</v>
      </c>
      <c r="C15" s="447"/>
      <c r="D15" s="445">
        <v>-304</v>
      </c>
      <c r="E15" s="445">
        <v>38</v>
      </c>
      <c r="F15" s="445">
        <v>48</v>
      </c>
      <c r="G15" s="445">
        <v>-58</v>
      </c>
      <c r="H15" s="445">
        <v>-34</v>
      </c>
      <c r="I15" s="445">
        <v>1</v>
      </c>
      <c r="J15" s="445">
        <v>-309</v>
      </c>
      <c r="K15" s="445">
        <v>0</v>
      </c>
      <c r="L15" s="445">
        <v>-309</v>
      </c>
    </row>
    <row r="16" spans="1:12" ht="16.5">
      <c r="A16" s="442" t="s">
        <v>339</v>
      </c>
      <c r="B16" s="448" t="s">
        <v>196</v>
      </c>
      <c r="C16" s="449"/>
      <c r="D16" s="445">
        <v>-26</v>
      </c>
      <c r="E16" s="445">
        <v>0</v>
      </c>
      <c r="F16" s="445">
        <v>0</v>
      </c>
      <c r="G16" s="445">
        <v>0</v>
      </c>
      <c r="H16" s="445">
        <v>0</v>
      </c>
      <c r="I16" s="445">
        <v>0</v>
      </c>
      <c r="J16" s="445">
        <v>-26</v>
      </c>
      <c r="K16" s="445">
        <v>0</v>
      </c>
      <c r="L16" s="445">
        <v>-26</v>
      </c>
    </row>
    <row r="17" spans="1:12" ht="16.5">
      <c r="A17" s="451" t="s">
        <v>334</v>
      </c>
      <c r="B17" s="439" t="s">
        <v>151</v>
      </c>
      <c r="C17" s="440"/>
      <c r="D17" s="452">
        <v>1054</v>
      </c>
      <c r="E17" s="452">
        <v>928</v>
      </c>
      <c r="F17" s="452">
        <v>89</v>
      </c>
      <c r="G17" s="452">
        <v>172</v>
      </c>
      <c r="H17" s="452">
        <v>-318</v>
      </c>
      <c r="I17" s="452">
        <v>0</v>
      </c>
      <c r="J17" s="452">
        <v>1925</v>
      </c>
      <c r="K17" s="452">
        <v>-11</v>
      </c>
      <c r="L17" s="452">
        <v>1914</v>
      </c>
    </row>
    <row r="18" spans="1:12" ht="16.5">
      <c r="A18" s="442" t="s">
        <v>339</v>
      </c>
      <c r="B18" s="453" t="s">
        <v>191</v>
      </c>
      <c r="C18" s="454"/>
      <c r="D18" s="450">
        <v>50</v>
      </c>
      <c r="E18" s="450">
        <v>-217</v>
      </c>
      <c r="F18" s="450">
        <v>-5</v>
      </c>
      <c r="G18" s="450">
        <v>-53</v>
      </c>
      <c r="H18" s="450">
        <v>60</v>
      </c>
      <c r="I18" s="450">
        <v>0</v>
      </c>
      <c r="J18" s="450">
        <v>-165</v>
      </c>
      <c r="K18" s="450">
        <v>11</v>
      </c>
      <c r="L18" s="450">
        <v>-154</v>
      </c>
    </row>
    <row r="19" spans="1:12" ht="16.5">
      <c r="A19" s="455" t="s">
        <v>459</v>
      </c>
      <c r="B19" s="456" t="s">
        <v>152</v>
      </c>
      <c r="C19" s="457"/>
      <c r="D19" s="458">
        <v>1104</v>
      </c>
      <c r="E19" s="458">
        <v>711</v>
      </c>
      <c r="F19" s="458">
        <v>84</v>
      </c>
      <c r="G19" s="458">
        <v>119</v>
      </c>
      <c r="H19" s="458">
        <v>-258</v>
      </c>
      <c r="I19" s="458">
        <v>0</v>
      </c>
      <c r="J19" s="458">
        <v>1760</v>
      </c>
      <c r="K19" s="458">
        <v>0</v>
      </c>
      <c r="L19" s="458">
        <v>1760</v>
      </c>
    </row>
    <row r="20" spans="1:12" ht="16.5">
      <c r="A20" s="442" t="s">
        <v>460</v>
      </c>
      <c r="B20" s="459" t="s">
        <v>461</v>
      </c>
      <c r="C20" s="460"/>
      <c r="D20" s="461">
        <v>-131</v>
      </c>
      <c r="E20" s="461">
        <v>-51</v>
      </c>
      <c r="F20" s="461">
        <v>-67</v>
      </c>
      <c r="G20" s="461">
        <v>225</v>
      </c>
      <c r="H20" s="461">
        <v>24</v>
      </c>
      <c r="I20" s="461" t="s">
        <v>258</v>
      </c>
      <c r="J20" s="461"/>
      <c r="K20" s="461"/>
      <c r="L20" s="461"/>
    </row>
    <row r="21" spans="1:12" ht="16.5">
      <c r="A21" s="438" t="s">
        <v>367</v>
      </c>
      <c r="B21" s="462" t="s">
        <v>125</v>
      </c>
      <c r="C21" s="463"/>
      <c r="D21" s="464"/>
      <c r="E21" s="464"/>
      <c r="F21" s="464"/>
      <c r="G21" s="464"/>
      <c r="H21" s="464"/>
      <c r="I21" s="464"/>
      <c r="J21" s="464"/>
      <c r="K21" s="464"/>
      <c r="L21" s="464"/>
    </row>
    <row r="22" spans="1:12" ht="16.5">
      <c r="A22" s="438" t="s">
        <v>367</v>
      </c>
      <c r="B22" s="399">
        <v>2011</v>
      </c>
      <c r="C22" s="463"/>
      <c r="D22" s="464"/>
      <c r="E22" s="464"/>
      <c r="F22" s="464"/>
      <c r="G22" s="464"/>
      <c r="H22" s="464"/>
      <c r="I22" s="464"/>
      <c r="J22" s="464"/>
      <c r="K22" s="464"/>
      <c r="L22" s="464"/>
    </row>
    <row r="23" spans="1:12" ht="16.5">
      <c r="A23" s="442" t="s">
        <v>339</v>
      </c>
      <c r="B23" s="443" t="s">
        <v>177</v>
      </c>
      <c r="C23" s="444"/>
      <c r="D23" s="445">
        <v>6499</v>
      </c>
      <c r="E23" s="445">
        <v>3185</v>
      </c>
      <c r="F23" s="445">
        <v>7425</v>
      </c>
      <c r="G23" s="445">
        <v>1731</v>
      </c>
      <c r="H23" s="445">
        <v>0</v>
      </c>
      <c r="I23" s="445">
        <v>-47</v>
      </c>
      <c r="J23" s="445">
        <v>18793</v>
      </c>
      <c r="K23" s="445">
        <v>-427</v>
      </c>
      <c r="L23" s="445">
        <v>18366</v>
      </c>
    </row>
    <row r="24" spans="1:12" ht="16.5">
      <c r="A24" s="442" t="s">
        <v>339</v>
      </c>
      <c r="B24" s="443" t="s">
        <v>155</v>
      </c>
      <c r="C24" s="444"/>
      <c r="D24" s="445">
        <v>1748</v>
      </c>
      <c r="E24" s="445">
        <v>201</v>
      </c>
      <c r="F24" s="445">
        <v>0</v>
      </c>
      <c r="G24" s="445">
        <v>174</v>
      </c>
      <c r="H24" s="445">
        <v>0</v>
      </c>
      <c r="I24" s="445">
        <v>0</v>
      </c>
      <c r="J24" s="445">
        <v>2123</v>
      </c>
      <c r="K24" s="445">
        <v>-2</v>
      </c>
      <c r="L24" s="445">
        <v>2121</v>
      </c>
    </row>
    <row r="25" spans="1:12" ht="16.5">
      <c r="A25" s="442" t="s">
        <v>339</v>
      </c>
      <c r="B25" s="453" t="s">
        <v>156</v>
      </c>
      <c r="C25" s="454"/>
      <c r="D25" s="445">
        <v>0</v>
      </c>
      <c r="E25" s="445">
        <v>451</v>
      </c>
      <c r="F25" s="445">
        <v>0</v>
      </c>
      <c r="G25" s="445">
        <v>159</v>
      </c>
      <c r="H25" s="445">
        <v>0</v>
      </c>
      <c r="I25" s="445">
        <v>0</v>
      </c>
      <c r="J25" s="445">
        <v>610</v>
      </c>
      <c r="K25" s="445">
        <v>0</v>
      </c>
      <c r="L25" s="445">
        <v>610</v>
      </c>
    </row>
    <row r="26" spans="1:12" ht="16.5">
      <c r="A26" s="451" t="s">
        <v>334</v>
      </c>
      <c r="B26" s="462" t="s">
        <v>126</v>
      </c>
      <c r="C26" s="463"/>
      <c r="D26" s="452">
        <v>8247</v>
      </c>
      <c r="E26" s="452">
        <v>3837</v>
      </c>
      <c r="F26" s="452">
        <v>7425</v>
      </c>
      <c r="G26" s="452">
        <v>2064</v>
      </c>
      <c r="H26" s="452">
        <v>0</v>
      </c>
      <c r="I26" s="452">
        <v>-47</v>
      </c>
      <c r="J26" s="452">
        <v>21526</v>
      </c>
      <c r="K26" s="452">
        <v>-429</v>
      </c>
      <c r="L26" s="452">
        <v>21097</v>
      </c>
    </row>
    <row r="27" spans="1:12" ht="16.5">
      <c r="A27" s="442" t="s">
        <v>339</v>
      </c>
      <c r="B27" s="443" t="s">
        <v>137</v>
      </c>
      <c r="C27" s="444"/>
      <c r="D27" s="445">
        <v>3999</v>
      </c>
      <c r="E27" s="445">
        <v>2161</v>
      </c>
      <c r="F27" s="445">
        <v>2340</v>
      </c>
      <c r="G27" s="445">
        <v>308</v>
      </c>
      <c r="H27" s="445">
        <v>375</v>
      </c>
      <c r="I27" s="445">
        <v>-349</v>
      </c>
      <c r="J27" s="445">
        <v>8834</v>
      </c>
      <c r="K27" s="445">
        <v>-72</v>
      </c>
      <c r="L27" s="445">
        <v>8762</v>
      </c>
    </row>
    <row r="28" spans="1:12" ht="16.5">
      <c r="A28" s="442" t="s">
        <v>339</v>
      </c>
      <c r="B28" s="443" t="s">
        <v>173</v>
      </c>
      <c r="C28" s="444"/>
      <c r="D28" s="445">
        <v>1015</v>
      </c>
      <c r="E28" s="445">
        <v>348</v>
      </c>
      <c r="F28" s="445">
        <v>164</v>
      </c>
      <c r="G28" s="445">
        <v>486</v>
      </c>
      <c r="H28" s="445">
        <v>0</v>
      </c>
      <c r="I28" s="445">
        <v>-269</v>
      </c>
      <c r="J28" s="445">
        <v>1744</v>
      </c>
      <c r="K28" s="445">
        <v>0</v>
      </c>
      <c r="L28" s="445">
        <v>1744</v>
      </c>
    </row>
    <row r="29" spans="1:12" ht="16.5">
      <c r="A29" s="442" t="s">
        <v>339</v>
      </c>
      <c r="B29" s="453" t="s">
        <v>143</v>
      </c>
      <c r="C29" s="444"/>
      <c r="D29" s="445">
        <v>1</v>
      </c>
      <c r="E29" s="445">
        <v>0</v>
      </c>
      <c r="F29" s="445">
        <v>0</v>
      </c>
      <c r="G29" s="445">
        <v>4</v>
      </c>
      <c r="H29" s="445">
        <v>1</v>
      </c>
      <c r="I29" s="445">
        <v>0</v>
      </c>
      <c r="J29" s="445">
        <v>6</v>
      </c>
      <c r="K29" s="445">
        <v>-1</v>
      </c>
      <c r="L29" s="445">
        <v>5</v>
      </c>
    </row>
    <row r="30" spans="1:12" ht="16.5">
      <c r="A30" s="455" t="s">
        <v>459</v>
      </c>
      <c r="B30" s="456" t="s">
        <v>127</v>
      </c>
      <c r="C30" s="457"/>
      <c r="D30" s="465">
        <v>13262</v>
      </c>
      <c r="E30" s="465">
        <v>6346</v>
      </c>
      <c r="F30" s="465">
        <v>9929</v>
      </c>
      <c r="G30" s="465">
        <v>2862</v>
      </c>
      <c r="H30" s="465">
        <v>376</v>
      </c>
      <c r="I30" s="465">
        <v>-665</v>
      </c>
      <c r="J30" s="465">
        <v>32110</v>
      </c>
      <c r="K30" s="465">
        <v>-502</v>
      </c>
      <c r="L30" s="465">
        <v>31608</v>
      </c>
    </row>
    <row r="31" spans="1:12" ht="16.5">
      <c r="A31" s="466" t="s">
        <v>462</v>
      </c>
      <c r="B31" s="467" t="s">
        <v>103</v>
      </c>
      <c r="C31" s="468"/>
      <c r="D31" s="469">
        <v>24</v>
      </c>
      <c r="E31" s="469">
        <v>1</v>
      </c>
      <c r="F31" s="469">
        <v>3</v>
      </c>
      <c r="G31" s="469">
        <v>292</v>
      </c>
      <c r="H31" s="469">
        <v>345</v>
      </c>
      <c r="I31" s="469" t="s">
        <v>258</v>
      </c>
      <c r="J31" s="469" t="s">
        <v>258</v>
      </c>
      <c r="K31" s="469"/>
      <c r="L31" s="469"/>
    </row>
    <row r="32" ht="15">
      <c r="L32" s="428" t="s">
        <v>373</v>
      </c>
    </row>
    <row r="33" ht="15">
      <c r="B33" s="429" t="s">
        <v>464</v>
      </c>
    </row>
  </sheetData>
  <sheetProtection/>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rgb="FFFF0000"/>
  </sheetPr>
  <dimension ref="A1:H35"/>
  <sheetViews>
    <sheetView zoomScalePageLayoutView="0" workbookViewId="0" topLeftCell="A1">
      <selection activeCell="A1" sqref="A1"/>
    </sheetView>
  </sheetViews>
  <sheetFormatPr defaultColWidth="8.8515625" defaultRowHeight="12.75"/>
  <cols>
    <col min="1" max="1" width="24.8515625" style="0" customWidth="1"/>
    <col min="2" max="2" width="106.421875" style="0" bestFit="1" customWidth="1"/>
    <col min="3" max="3" width="8.8515625" style="0" customWidth="1"/>
    <col min="4" max="4" width="12.140625" style="0" bestFit="1" customWidth="1"/>
    <col min="5" max="6" width="13.140625" style="0" bestFit="1" customWidth="1"/>
  </cols>
  <sheetData>
    <row r="1" spans="2:6" ht="23.25">
      <c r="B1" s="307" t="s">
        <v>322</v>
      </c>
      <c r="C1" s="308"/>
      <c r="D1" s="308"/>
      <c r="E1" s="308"/>
      <c r="F1" s="309"/>
    </row>
    <row r="2" spans="2:6" ht="19.5">
      <c r="B2" s="310" t="s">
        <v>323</v>
      </c>
      <c r="C2" s="308"/>
      <c r="D2" s="308"/>
      <c r="E2" s="308"/>
      <c r="F2" s="309"/>
    </row>
    <row r="3" spans="2:6" ht="19.5">
      <c r="B3" s="310"/>
      <c r="C3" s="308"/>
      <c r="D3" s="308"/>
      <c r="E3" s="308"/>
      <c r="F3" s="309"/>
    </row>
    <row r="4" spans="1:6" ht="19.5">
      <c r="A4" s="311" t="s">
        <v>324</v>
      </c>
      <c r="B4" s="310"/>
      <c r="C4" s="308"/>
      <c r="D4" s="308"/>
      <c r="E4" s="308"/>
      <c r="F4" s="309"/>
    </row>
    <row r="5" spans="1:6" ht="16.5">
      <c r="A5" s="394">
        <f ca="1">NOW()</f>
        <v>43047.64531817129</v>
      </c>
      <c r="B5" s="312" t="s">
        <v>325</v>
      </c>
      <c r="C5" s="313" t="s">
        <v>326</v>
      </c>
      <c r="D5" s="314" t="s">
        <v>327</v>
      </c>
      <c r="E5" s="315" t="s">
        <v>328</v>
      </c>
      <c r="F5" s="315" t="s">
        <v>328</v>
      </c>
    </row>
    <row r="6" ht="16.5">
      <c r="A6" s="316" t="s">
        <v>329</v>
      </c>
    </row>
    <row r="7" spans="1:8" ht="16.5">
      <c r="A7" s="316" t="s">
        <v>330</v>
      </c>
      <c r="H7" s="358" t="s">
        <v>375</v>
      </c>
    </row>
    <row r="8" spans="1:8" ht="17.25">
      <c r="A8" s="316" t="s">
        <v>331</v>
      </c>
      <c r="C8" s="317"/>
      <c r="D8" s="318">
        <v>2012</v>
      </c>
      <c r="E8" s="319">
        <v>2011</v>
      </c>
      <c r="F8" s="320">
        <v>2010</v>
      </c>
      <c r="H8" s="359">
        <v>2011</v>
      </c>
    </row>
    <row r="9" spans="1:8" ht="17.25">
      <c r="A9" s="316" t="s">
        <v>332</v>
      </c>
      <c r="B9" s="317" t="s">
        <v>333</v>
      </c>
      <c r="C9" s="321"/>
      <c r="D9" s="322"/>
      <c r="E9" s="323"/>
      <c r="F9" s="324"/>
      <c r="H9" s="359"/>
    </row>
    <row r="10" spans="1:8" ht="17.25">
      <c r="A10" s="325" t="s">
        <v>334</v>
      </c>
      <c r="B10" s="326" t="s">
        <v>296</v>
      </c>
      <c r="C10" s="308"/>
      <c r="D10" s="343">
        <f>'IS'!E67</f>
        <v>1375.4249326102</v>
      </c>
      <c r="E10" s="327" t="s">
        <v>335</v>
      </c>
      <c r="F10" s="327" t="s">
        <v>336</v>
      </c>
      <c r="H10" s="360">
        <f>E10-'IS'!F67</f>
        <v>755.832941000721</v>
      </c>
    </row>
    <row r="11" spans="1:8" ht="17.25">
      <c r="A11" s="328" t="s">
        <v>337</v>
      </c>
      <c r="B11" s="308"/>
      <c r="C11" s="308"/>
      <c r="D11" s="343"/>
      <c r="E11" s="327"/>
      <c r="F11" s="327"/>
      <c r="H11" s="361"/>
    </row>
    <row r="12" spans="1:8" ht="17.25">
      <c r="A12" s="329" t="s">
        <v>338</v>
      </c>
      <c r="B12" s="308" t="s">
        <v>32</v>
      </c>
      <c r="C12" s="308"/>
      <c r="D12" s="343"/>
      <c r="E12" s="327"/>
      <c r="F12" s="327"/>
      <c r="H12" s="361"/>
    </row>
    <row r="13" spans="1:8" ht="17.25">
      <c r="A13" s="330" t="s">
        <v>339</v>
      </c>
      <c r="B13" s="308" t="s">
        <v>340</v>
      </c>
      <c r="C13" s="308"/>
      <c r="D13" s="343">
        <f>'IS'!E77</f>
        <v>1679.2609694361</v>
      </c>
      <c r="E13" s="327" t="s">
        <v>341</v>
      </c>
      <c r="F13" s="327" t="s">
        <v>342</v>
      </c>
      <c r="H13" s="360">
        <f>E13-'IS'!F77</f>
        <v>-249.58418543629978</v>
      </c>
    </row>
    <row r="14" spans="1:8" ht="28.5" customHeight="1">
      <c r="A14" s="330" t="s">
        <v>339</v>
      </c>
      <c r="B14" s="920" t="s">
        <v>343</v>
      </c>
      <c r="C14" s="920"/>
      <c r="D14" s="343">
        <f>'IS'!E79</f>
        <v>-1236.9453850698</v>
      </c>
      <c r="E14" s="327" t="s">
        <v>344</v>
      </c>
      <c r="F14" s="327" t="s">
        <v>345</v>
      </c>
      <c r="H14" s="360">
        <f>E14-'IS'!F79</f>
        <v>1602.4071997148003</v>
      </c>
    </row>
    <row r="15" spans="1:8" ht="17.25">
      <c r="A15" s="330" t="s">
        <v>339</v>
      </c>
      <c r="B15" s="308" t="s">
        <v>212</v>
      </c>
      <c r="C15" s="308"/>
      <c r="D15" s="343" t="e">
        <f>'IS'!#REF!</f>
        <v>#REF!</v>
      </c>
      <c r="E15" s="327" t="s">
        <v>346</v>
      </c>
      <c r="F15" s="327" t="s">
        <v>347</v>
      </c>
      <c r="H15" s="360" t="e">
        <f>E15-'IS'!#REF!</f>
        <v>#REF!</v>
      </c>
    </row>
    <row r="16" spans="1:8" ht="17.25">
      <c r="A16" s="330" t="s">
        <v>339</v>
      </c>
      <c r="B16" s="308" t="s">
        <v>348</v>
      </c>
      <c r="C16" s="308"/>
      <c r="D16" s="343">
        <f>'IS'!E80</f>
        <v>-781.6045304677</v>
      </c>
      <c r="E16" s="327" t="s">
        <v>349</v>
      </c>
      <c r="F16" s="327" t="s">
        <v>350</v>
      </c>
      <c r="H16" s="360">
        <f>E16-'IS'!F80</f>
        <v>329.09382910039994</v>
      </c>
    </row>
    <row r="17" spans="1:8" ht="17.25">
      <c r="A17" s="330" t="s">
        <v>339</v>
      </c>
      <c r="B17" s="308" t="s">
        <v>351</v>
      </c>
      <c r="C17" s="308"/>
      <c r="D17" s="343">
        <f>'IS'!E82</f>
        <v>-1844.5760017999</v>
      </c>
      <c r="E17" s="327" t="s">
        <v>352</v>
      </c>
      <c r="F17" s="327" t="s">
        <v>353</v>
      </c>
      <c r="H17" s="362">
        <f>E17-'IS'!F82</f>
        <v>1328.7959322376998</v>
      </c>
    </row>
    <row r="18" spans="1:8" ht="17.25">
      <c r="A18" s="330" t="s">
        <v>339</v>
      </c>
      <c r="B18" s="308" t="s">
        <v>120</v>
      </c>
      <c r="C18" s="308"/>
      <c r="D18" s="343">
        <f>'IS'!E83</f>
        <v>-7.355556637800002</v>
      </c>
      <c r="E18" s="327" t="s">
        <v>354</v>
      </c>
      <c r="F18" s="327" t="s">
        <v>355</v>
      </c>
      <c r="H18" s="362">
        <f>E18-'IS'!F83</f>
        <v>-26.512061423700004</v>
      </c>
    </row>
    <row r="19" spans="1:8" ht="17.25">
      <c r="A19" s="330" t="s">
        <v>339</v>
      </c>
      <c r="B19" s="308" t="s">
        <v>113</v>
      </c>
      <c r="C19" s="308"/>
      <c r="D19" s="343" t="e">
        <f>'IS'!#REF!</f>
        <v>#REF!</v>
      </c>
      <c r="E19" s="327" t="s">
        <v>302</v>
      </c>
      <c r="F19" s="327" t="s">
        <v>356</v>
      </c>
      <c r="H19" s="362" t="e">
        <f>E19-'IS'!#REF!</f>
        <v>#VALUE!</v>
      </c>
    </row>
    <row r="20" spans="1:8" ht="17.25">
      <c r="A20" s="330" t="s">
        <v>339</v>
      </c>
      <c r="B20" s="308" t="s">
        <v>357</v>
      </c>
      <c r="C20" s="308"/>
      <c r="D20" s="343">
        <f>'IS'!E85</f>
        <v>182.76916211759996</v>
      </c>
      <c r="E20" s="327" t="s">
        <v>358</v>
      </c>
      <c r="F20" s="327" t="s">
        <v>359</v>
      </c>
      <c r="H20" s="362">
        <f>E20-'IS'!F85</f>
        <v>-303.92277597409964</v>
      </c>
    </row>
    <row r="21" spans="1:8" ht="17.25">
      <c r="A21" s="330" t="s">
        <v>339</v>
      </c>
      <c r="B21" s="308" t="s">
        <v>133</v>
      </c>
      <c r="C21" s="308"/>
      <c r="D21" s="343">
        <f>'IS'!E86</f>
        <v>1.5706444522998075</v>
      </c>
      <c r="E21" s="327" t="s">
        <v>347</v>
      </c>
      <c r="F21" s="327" t="s">
        <v>360</v>
      </c>
      <c r="H21" s="362">
        <f>E21-'IS'!F86</f>
        <v>0.8001466459000506</v>
      </c>
    </row>
    <row r="22" spans="1:8" ht="16.5">
      <c r="A22" s="325" t="s">
        <v>334</v>
      </c>
      <c r="B22" s="331" t="s">
        <v>33</v>
      </c>
      <c r="C22" s="331"/>
      <c r="D22" s="344" t="e">
        <f>SUM(D13:D21)</f>
        <v>#REF!</v>
      </c>
      <c r="E22" s="332" t="s">
        <v>361</v>
      </c>
      <c r="F22" s="332" t="s">
        <v>362</v>
      </c>
      <c r="H22" s="362">
        <f>E22-'IS'!F87</f>
        <v>3647.037378660601</v>
      </c>
    </row>
    <row r="23" spans="1:8" ht="17.25">
      <c r="A23" s="333" t="s">
        <v>363</v>
      </c>
      <c r="B23" s="334" t="s">
        <v>364</v>
      </c>
      <c r="C23" s="335"/>
      <c r="D23" s="345" t="e">
        <f>D22+D10</f>
        <v>#REF!</v>
      </c>
      <c r="E23" s="336" t="s">
        <v>365</v>
      </c>
      <c r="F23" s="336" t="s">
        <v>366</v>
      </c>
      <c r="H23" s="362">
        <f>E23-'IS'!F88</f>
        <v>4402.870319661322</v>
      </c>
    </row>
    <row r="24" spans="1:8" ht="17.25">
      <c r="A24" s="328" t="s">
        <v>337</v>
      </c>
      <c r="B24" s="308"/>
      <c r="C24" s="308"/>
      <c r="D24" s="343"/>
      <c r="E24" s="327"/>
      <c r="F24" s="327"/>
      <c r="H24" s="362"/>
    </row>
    <row r="25" spans="1:8" ht="17.25">
      <c r="A25" s="337" t="s">
        <v>367</v>
      </c>
      <c r="B25" s="338" t="s">
        <v>368</v>
      </c>
      <c r="C25" s="321"/>
      <c r="D25" s="346"/>
      <c r="E25" s="339"/>
      <c r="F25" s="339"/>
      <c r="H25" s="362"/>
    </row>
    <row r="26" spans="1:8" ht="17.25">
      <c r="A26" s="330" t="s">
        <v>339</v>
      </c>
      <c r="B26" s="308" t="s">
        <v>305</v>
      </c>
      <c r="C26" s="308"/>
      <c r="D26" s="343">
        <f>'IS'!E91</f>
        <v>-435.2793755426003</v>
      </c>
      <c r="E26" s="327" t="s">
        <v>369</v>
      </c>
      <c r="F26" s="327" t="s">
        <v>370</v>
      </c>
      <c r="H26" s="362">
        <f>E26-'IS'!F91</f>
        <v>4406.390063149922</v>
      </c>
    </row>
    <row r="27" spans="1:8" ht="18" thickBot="1">
      <c r="A27" s="340" t="s">
        <v>371</v>
      </c>
      <c r="B27" s="341" t="s">
        <v>259</v>
      </c>
      <c r="C27" s="341"/>
      <c r="D27" s="347">
        <f>'IS'!E92</f>
        <v>-3.5500326403999996</v>
      </c>
      <c r="E27" s="342" t="s">
        <v>346</v>
      </c>
      <c r="F27" s="342" t="s">
        <v>372</v>
      </c>
      <c r="H27" s="363">
        <f>E27-'IS'!F92</f>
        <v>-3.5197434886000005</v>
      </c>
    </row>
    <row r="28" ht="13.5" thickTop="1">
      <c r="F28" s="311" t="s">
        <v>373</v>
      </c>
    </row>
    <row r="32" spans="2:5" ht="12.75">
      <c r="B32" s="348" t="s">
        <v>374</v>
      </c>
      <c r="C32" s="350"/>
      <c r="D32" s="350"/>
      <c r="E32" s="351"/>
    </row>
    <row r="33" spans="2:6" ht="12.75">
      <c r="B33" s="352" t="str">
        <f>B22</f>
        <v>Other comprehensive income for the period</v>
      </c>
      <c r="C33" s="44"/>
      <c r="D33" s="353" t="e">
        <f>D22-'IS'!E87</f>
        <v>#REF!</v>
      </c>
      <c r="E33" s="354">
        <f>E22-'IS'!F87</f>
        <v>3647.037378660601</v>
      </c>
      <c r="F33" s="349"/>
    </row>
    <row r="34" spans="2:6" ht="12.75">
      <c r="B34" s="352" t="str">
        <f>B23</f>
        <v>Total comprehensive income / (loss)</v>
      </c>
      <c r="C34" s="44"/>
      <c r="D34" s="353" t="e">
        <f>D23-'IS'!E88</f>
        <v>#REF!</v>
      </c>
      <c r="E34" s="354">
        <f>E23-'IS'!F88</f>
        <v>4402.870319661322</v>
      </c>
      <c r="F34" s="349"/>
    </row>
    <row r="35" spans="2:5" ht="12.75">
      <c r="B35" s="355"/>
      <c r="C35" s="356"/>
      <c r="D35" s="356"/>
      <c r="E35" s="357"/>
    </row>
  </sheetData>
  <sheetProtection/>
  <mergeCells count="1">
    <mergeCell ref="B14:C14"/>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rgb="FFFF0000"/>
  </sheetPr>
  <dimension ref="A1:N44"/>
  <sheetViews>
    <sheetView zoomScalePageLayoutView="0" workbookViewId="0" topLeftCell="A1">
      <selection activeCell="A1" sqref="A1"/>
    </sheetView>
  </sheetViews>
  <sheetFormatPr defaultColWidth="7.7109375" defaultRowHeight="12.75"/>
  <cols>
    <col min="1" max="1" width="23.140625" style="0" bestFit="1" customWidth="1"/>
    <col min="2" max="2" width="65.00390625" style="0" customWidth="1"/>
    <col min="3" max="3" width="26.8515625" style="0" customWidth="1"/>
    <col min="4" max="4" width="15.00390625" style="0" customWidth="1"/>
    <col min="5" max="13" width="22.140625" style="0" customWidth="1"/>
    <col min="14" max="14" width="14.140625" style="0" customWidth="1"/>
  </cols>
  <sheetData>
    <row r="1" spans="2:3" ht="22.5">
      <c r="B1" s="364" t="s">
        <v>376</v>
      </c>
      <c r="C1" s="364"/>
    </row>
    <row r="2" spans="2:3" ht="18">
      <c r="B2" s="365" t="s">
        <v>433</v>
      </c>
      <c r="C2" s="365"/>
    </row>
    <row r="4" ht="12.75">
      <c r="A4" s="311" t="s">
        <v>324</v>
      </c>
    </row>
    <row r="5" spans="1:13" ht="16.5">
      <c r="A5" s="394">
        <f ca="1">NOW()</f>
        <v>43047.64531817129</v>
      </c>
      <c r="B5" s="312" t="s">
        <v>325</v>
      </c>
      <c r="C5" s="313" t="s">
        <v>326</v>
      </c>
      <c r="D5" s="366" t="s">
        <v>378</v>
      </c>
      <c r="E5" s="314" t="s">
        <v>327</v>
      </c>
      <c r="F5" s="314" t="s">
        <v>327</v>
      </c>
      <c r="G5" s="314" t="s">
        <v>327</v>
      </c>
      <c r="H5" s="314" t="s">
        <v>327</v>
      </c>
      <c r="I5" s="314" t="s">
        <v>327</v>
      </c>
      <c r="J5" s="314" t="s">
        <v>327</v>
      </c>
      <c r="K5" s="314" t="s">
        <v>327</v>
      </c>
      <c r="L5" s="314" t="s">
        <v>327</v>
      </c>
      <c r="M5" s="314" t="s">
        <v>327</v>
      </c>
    </row>
    <row r="6" ht="16.5">
      <c r="A6" s="316" t="s">
        <v>329</v>
      </c>
    </row>
    <row r="7" ht="16.5">
      <c r="A7" s="316" t="s">
        <v>330</v>
      </c>
    </row>
    <row r="8" spans="1:13" ht="27">
      <c r="A8" s="316" t="s">
        <v>331</v>
      </c>
      <c r="D8" s="367" t="s">
        <v>381</v>
      </c>
      <c r="E8" s="368" t="s">
        <v>308</v>
      </c>
      <c r="F8" s="368" t="s">
        <v>110</v>
      </c>
      <c r="G8" s="368" t="s">
        <v>188</v>
      </c>
      <c r="H8" s="368" t="s">
        <v>111</v>
      </c>
      <c r="I8" s="368" t="s">
        <v>31</v>
      </c>
      <c r="J8" s="368" t="s">
        <v>180</v>
      </c>
      <c r="K8" s="368" t="s">
        <v>430</v>
      </c>
      <c r="L8" s="369" t="s">
        <v>259</v>
      </c>
      <c r="M8" s="368" t="s">
        <v>134</v>
      </c>
    </row>
    <row r="9" spans="1:13" ht="16.5">
      <c r="A9" s="316" t="s">
        <v>332</v>
      </c>
      <c r="B9" s="370" t="s">
        <v>333</v>
      </c>
      <c r="C9" s="371"/>
      <c r="D9" s="372"/>
      <c r="E9" s="373"/>
      <c r="F9" s="373"/>
      <c r="G9" s="373"/>
      <c r="H9" s="373"/>
      <c r="I9" s="373"/>
      <c r="J9" s="373"/>
      <c r="K9" s="373"/>
      <c r="L9" s="374"/>
      <c r="M9" s="373"/>
    </row>
    <row r="10" spans="1:14" ht="16.5">
      <c r="A10" s="375" t="s">
        <v>338</v>
      </c>
      <c r="B10" s="376" t="s">
        <v>431</v>
      </c>
      <c r="C10" s="376"/>
      <c r="D10" s="377"/>
      <c r="E10" s="386">
        <f>Equity!B6</f>
        <v>8192.561495</v>
      </c>
      <c r="F10" s="386">
        <f>Equity!C6</f>
        <v>7812.003175643798</v>
      </c>
      <c r="G10" s="386">
        <f>Equity!D6</f>
        <v>5381.311396604084</v>
      </c>
      <c r="H10" s="386">
        <f>Equity!F6</f>
        <v>1346.9050876629162</v>
      </c>
      <c r="I10" s="386" t="e">
        <f>Equity!#REF!</f>
        <v>#REF!</v>
      </c>
      <c r="J10" s="386">
        <f>Equity!G6</f>
        <v>3797.395613</v>
      </c>
      <c r="K10" s="386">
        <f>Equity!H6</f>
        <v>24710.428142221997</v>
      </c>
      <c r="L10" s="386">
        <f>Equity!I6</f>
        <v>23.435329639299997</v>
      </c>
      <c r="M10" s="386">
        <f>Equity!J6</f>
        <v>24733.863471861296</v>
      </c>
      <c r="N10" s="378"/>
    </row>
    <row r="11" spans="1:13" ht="16.5">
      <c r="A11" s="330" t="s">
        <v>339</v>
      </c>
      <c r="B11" s="306" t="s">
        <v>394</v>
      </c>
      <c r="C11" s="306"/>
      <c r="D11" s="377"/>
      <c r="E11" s="388">
        <f>Equity!B8</f>
        <v>0</v>
      </c>
      <c r="F11" s="388">
        <f>Equity!C8</f>
        <v>1375.5523336704</v>
      </c>
      <c r="G11" s="388">
        <f>Equity!D8</f>
        <v>0</v>
      </c>
      <c r="H11" s="388">
        <f>Equity!F8</f>
        <v>0</v>
      </c>
      <c r="I11" s="388" t="e">
        <f>Equity!#REF!</f>
        <v>#REF!</v>
      </c>
      <c r="J11" s="388">
        <f>Equity!G8</f>
        <v>0</v>
      </c>
      <c r="K11" s="388">
        <f>Equity!H8</f>
        <v>1375.5523336704</v>
      </c>
      <c r="L11" s="388">
        <f>Equity!I8</f>
        <v>-0.1274010602</v>
      </c>
      <c r="M11" s="388">
        <f>Equity!J8</f>
        <v>1375.4249326102</v>
      </c>
    </row>
    <row r="12" spans="1:13" ht="16.5">
      <c r="A12" s="375" t="s">
        <v>338</v>
      </c>
      <c r="B12" s="306" t="s">
        <v>32</v>
      </c>
      <c r="C12" s="306"/>
      <c r="D12" s="377"/>
      <c r="E12" s="388"/>
      <c r="F12" s="388"/>
      <c r="G12" s="388"/>
      <c r="H12" s="388"/>
      <c r="I12" s="388"/>
      <c r="J12" s="388"/>
      <c r="K12" s="388"/>
      <c r="L12" s="388"/>
      <c r="M12" s="388"/>
    </row>
    <row r="13" spans="1:13" ht="16.5">
      <c r="A13" s="330" t="s">
        <v>339</v>
      </c>
      <c r="B13" s="306" t="s">
        <v>229</v>
      </c>
      <c r="C13" s="306"/>
      <c r="D13" s="377"/>
      <c r="E13" s="388">
        <f>Equity!B19</f>
        <v>0</v>
      </c>
      <c r="F13" s="388">
        <f>Equity!C19</f>
        <v>0</v>
      </c>
      <c r="G13" s="388">
        <f>Equity!D19</f>
        <v>1679.2609694361</v>
      </c>
      <c r="H13" s="388">
        <f>Equity!F19</f>
        <v>0</v>
      </c>
      <c r="I13" s="388" t="e">
        <f>Equity!#REF!</f>
        <v>#REF!</v>
      </c>
      <c r="J13" s="388">
        <f>Equity!G19</f>
        <v>0</v>
      </c>
      <c r="K13" s="388">
        <f>Equity!H19</f>
        <v>1679.2609694361</v>
      </c>
      <c r="L13" s="388">
        <f>Equity!I19</f>
        <v>0</v>
      </c>
      <c r="M13" s="388">
        <f>Equity!J19</f>
        <v>1679.2609694361</v>
      </c>
    </row>
    <row r="14" spans="1:13" ht="27">
      <c r="A14" s="330" t="s">
        <v>339</v>
      </c>
      <c r="B14" s="306" t="s">
        <v>397</v>
      </c>
      <c r="C14" s="306"/>
      <c r="D14" s="377"/>
      <c r="E14" s="388">
        <f>Equity!B21</f>
        <v>0</v>
      </c>
      <c r="F14" s="388">
        <f>Equity!C21</f>
        <v>0</v>
      </c>
      <c r="G14" s="388">
        <f>Equity!D21</f>
        <v>-1236.9453850698</v>
      </c>
      <c r="H14" s="388">
        <f>Equity!F21</f>
        <v>0</v>
      </c>
      <c r="I14" s="388" t="e">
        <f>Equity!#REF!</f>
        <v>#REF!</v>
      </c>
      <c r="J14" s="388">
        <f>Equity!G21</f>
        <v>0</v>
      </c>
      <c r="K14" s="388">
        <f>Equity!H21</f>
        <v>-1236.9453850698</v>
      </c>
      <c r="L14" s="388">
        <f>Equity!I21</f>
        <v>0</v>
      </c>
      <c r="M14" s="388">
        <f>Equity!J21</f>
        <v>-1236.9453850698</v>
      </c>
    </row>
    <row r="15" spans="1:13" ht="16.5">
      <c r="A15" s="330" t="s">
        <v>339</v>
      </c>
      <c r="B15" s="306" t="s">
        <v>399</v>
      </c>
      <c r="C15" s="306"/>
      <c r="D15" s="377"/>
      <c r="E15" s="388" t="e">
        <f>Equity!#REF!</f>
        <v>#REF!</v>
      </c>
      <c r="F15" s="388" t="e">
        <f>Equity!#REF!</f>
        <v>#REF!</v>
      </c>
      <c r="G15" s="388" t="e">
        <f>Equity!#REF!</f>
        <v>#REF!</v>
      </c>
      <c r="H15" s="388" t="e">
        <f>Equity!#REF!</f>
        <v>#REF!</v>
      </c>
      <c r="I15" s="388" t="e">
        <f>Equity!#REF!</f>
        <v>#REF!</v>
      </c>
      <c r="J15" s="388" t="e">
        <f>Equity!#REF!</f>
        <v>#REF!</v>
      </c>
      <c r="K15" s="388" t="e">
        <f>Equity!#REF!</f>
        <v>#REF!</v>
      </c>
      <c r="L15" s="388" t="e">
        <f>Equity!#REF!</f>
        <v>#REF!</v>
      </c>
      <c r="M15" s="388" t="e">
        <f>Equity!#REF!</f>
        <v>#REF!</v>
      </c>
    </row>
    <row r="16" spans="1:13" ht="16.5">
      <c r="A16" s="330" t="s">
        <v>339</v>
      </c>
      <c r="B16" s="306" t="s">
        <v>200</v>
      </c>
      <c r="C16" s="306"/>
      <c r="D16" s="377"/>
      <c r="E16" s="388">
        <f>Equity!B22</f>
        <v>0</v>
      </c>
      <c r="F16" s="388">
        <f>Equity!C22</f>
        <v>0</v>
      </c>
      <c r="G16" s="388">
        <f>Equity!D22</f>
        <v>-781.6045304677</v>
      </c>
      <c r="H16" s="388">
        <f>Equity!F22</f>
        <v>0</v>
      </c>
      <c r="I16" s="388" t="e">
        <f>Equity!#REF!</f>
        <v>#REF!</v>
      </c>
      <c r="J16" s="388">
        <f>Equity!G22</f>
        <v>0</v>
      </c>
      <c r="K16" s="388">
        <f>Equity!H22</f>
        <v>-781.6045304677</v>
      </c>
      <c r="L16" s="388">
        <f>Equity!I22</f>
        <v>0</v>
      </c>
      <c r="M16" s="388">
        <f>Equity!J22</f>
        <v>-781.6045304677</v>
      </c>
    </row>
    <row r="17" spans="1:13" ht="27">
      <c r="A17" s="330" t="s">
        <v>339</v>
      </c>
      <c r="B17" s="306" t="s">
        <v>400</v>
      </c>
      <c r="C17" s="306"/>
      <c r="D17" s="377"/>
      <c r="E17" s="388">
        <f>Equity!B24</f>
        <v>0</v>
      </c>
      <c r="F17" s="388">
        <f>Equity!C24</f>
        <v>0</v>
      </c>
      <c r="G17" s="388">
        <f>Equity!D24</f>
        <v>-365.64717015779996</v>
      </c>
      <c r="H17" s="388">
        <f>Equity!F24</f>
        <v>-1562.7927402392</v>
      </c>
      <c r="I17" s="388" t="e">
        <f>Equity!#REF!</f>
        <v>#REF!</v>
      </c>
      <c r="J17" s="388">
        <f>Equity!G24</f>
        <v>0</v>
      </c>
      <c r="K17" s="388">
        <f>Equity!H24</f>
        <v>-1844.5760017999</v>
      </c>
      <c r="L17" s="388">
        <f>Equity!I24</f>
        <v>0</v>
      </c>
      <c r="M17" s="388">
        <f>Equity!J24</f>
        <v>-1844.5760017999</v>
      </c>
    </row>
    <row r="18" spans="1:13" ht="16.5">
      <c r="A18" s="330" t="s">
        <v>339</v>
      </c>
      <c r="B18" s="306" t="s">
        <v>120</v>
      </c>
      <c r="C18" s="306"/>
      <c r="D18" s="377"/>
      <c r="E18" s="388">
        <f>Equity!B25</f>
        <v>0</v>
      </c>
      <c r="F18" s="388">
        <f>Equity!C25</f>
        <v>0</v>
      </c>
      <c r="G18" s="388">
        <f>Equity!D25</f>
        <v>0</v>
      </c>
      <c r="H18" s="388">
        <f>Equity!F25</f>
        <v>-7.355556637800002</v>
      </c>
      <c r="I18" s="388" t="e">
        <f>Equity!#REF!</f>
        <v>#REF!</v>
      </c>
      <c r="J18" s="388">
        <f>Equity!G25</f>
        <v>0</v>
      </c>
      <c r="K18" s="388">
        <f>Equity!H25</f>
        <v>-7.355556637800002</v>
      </c>
      <c r="L18" s="388">
        <f>Equity!I25</f>
        <v>0</v>
      </c>
      <c r="M18" s="388">
        <f>Equity!J25</f>
        <v>-7.355556637800002</v>
      </c>
    </row>
    <row r="19" spans="1:13" ht="27">
      <c r="A19" s="330" t="s">
        <v>339</v>
      </c>
      <c r="B19" s="306" t="s">
        <v>357</v>
      </c>
      <c r="C19" s="306"/>
      <c r="D19" s="377"/>
      <c r="E19" s="388">
        <f>Equity!B27</f>
        <v>0</v>
      </c>
      <c r="F19" s="388">
        <f>Equity!C27</f>
        <v>0</v>
      </c>
      <c r="G19" s="388">
        <f>Equity!D27</f>
        <v>117.74493559649996</v>
      </c>
      <c r="H19" s="388">
        <f>Equity!F27</f>
        <v>65.0242265211</v>
      </c>
      <c r="I19" s="388" t="e">
        <f>Equity!#REF!</f>
        <v>#REF!</v>
      </c>
      <c r="J19" s="388">
        <f>Equity!G27</f>
        <v>0</v>
      </c>
      <c r="K19" s="388">
        <f>Equity!H27</f>
        <v>182.76916211759996</v>
      </c>
      <c r="L19" s="388">
        <f>Equity!I27</f>
        <v>0</v>
      </c>
      <c r="M19" s="388">
        <f>Equity!J27</f>
        <v>182.76916211759996</v>
      </c>
    </row>
    <row r="20" spans="1:13" ht="16.5">
      <c r="A20" s="330" t="s">
        <v>339</v>
      </c>
      <c r="B20" s="306" t="s">
        <v>133</v>
      </c>
      <c r="C20" s="306"/>
      <c r="D20" s="377"/>
      <c r="E20" s="388" t="e">
        <f>Equity!B28+Equity!#REF!</f>
        <v>#REF!</v>
      </c>
      <c r="F20" s="388" t="e">
        <f>Equity!C28+Equity!#REF!</f>
        <v>#REF!</v>
      </c>
      <c r="G20" s="388" t="e">
        <f>Equity!D28+Equity!#REF!</f>
        <v>#REF!</v>
      </c>
      <c r="H20" s="388" t="e">
        <f>Equity!F28+Equity!#REF!</f>
        <v>#REF!</v>
      </c>
      <c r="I20" s="388" t="e">
        <f>Equity!#REF!+Equity!#REF!</f>
        <v>#REF!</v>
      </c>
      <c r="J20" s="388" t="e">
        <f>Equity!G28+Equity!#REF!</f>
        <v>#REF!</v>
      </c>
      <c r="K20" s="388" t="e">
        <f>Equity!H28+Equity!#REF!</f>
        <v>#REF!</v>
      </c>
      <c r="L20" s="388" t="e">
        <f>Equity!I28+Equity!#REF!</f>
        <v>#REF!</v>
      </c>
      <c r="M20" s="388" t="e">
        <f>Equity!J28+Equity!#REF!</f>
        <v>#REF!</v>
      </c>
    </row>
    <row r="21" spans="1:13" ht="16.5">
      <c r="A21" s="379" t="s">
        <v>363</v>
      </c>
      <c r="B21" s="380" t="s">
        <v>403</v>
      </c>
      <c r="C21" s="380"/>
      <c r="D21" s="381"/>
      <c r="E21" s="389" t="e">
        <f>SUM(E13:E20)</f>
        <v>#REF!</v>
      </c>
      <c r="F21" s="389" t="e">
        <f aca="true" t="shared" si="0" ref="F21:M21">SUM(F13:F20)</f>
        <v>#REF!</v>
      </c>
      <c r="G21" s="389" t="e">
        <f t="shared" si="0"/>
        <v>#REF!</v>
      </c>
      <c r="H21" s="389" t="e">
        <f t="shared" si="0"/>
        <v>#REF!</v>
      </c>
      <c r="I21" s="389" t="e">
        <f t="shared" si="0"/>
        <v>#REF!</v>
      </c>
      <c r="J21" s="389" t="e">
        <f t="shared" si="0"/>
        <v>#REF!</v>
      </c>
      <c r="K21" s="389" t="e">
        <f t="shared" si="0"/>
        <v>#REF!</v>
      </c>
      <c r="L21" s="389" t="e">
        <f t="shared" si="0"/>
        <v>#REF!</v>
      </c>
      <c r="M21" s="389" t="e">
        <f t="shared" si="0"/>
        <v>#REF!</v>
      </c>
    </row>
    <row r="22" spans="1:13" ht="16.5">
      <c r="A22" s="328" t="s">
        <v>337</v>
      </c>
      <c r="B22" s="306"/>
      <c r="C22" s="306"/>
      <c r="D22" s="377"/>
      <c r="E22" s="388"/>
      <c r="F22" s="388"/>
      <c r="G22" s="388"/>
      <c r="H22" s="388"/>
      <c r="I22" s="388"/>
      <c r="J22" s="388"/>
      <c r="K22" s="388"/>
      <c r="L22" s="388"/>
      <c r="M22" s="388"/>
    </row>
    <row r="23" spans="1:13" ht="16.5">
      <c r="A23" s="379" t="s">
        <v>363</v>
      </c>
      <c r="B23" s="380" t="s">
        <v>432</v>
      </c>
      <c r="C23" s="380"/>
      <c r="D23" s="381"/>
      <c r="E23" s="389" t="e">
        <f>E21+E11</f>
        <v>#REF!</v>
      </c>
      <c r="F23" s="389" t="e">
        <f>F21+F11</f>
        <v>#REF!</v>
      </c>
      <c r="G23" s="389" t="e">
        <f>G21+G11</f>
        <v>#REF!</v>
      </c>
      <c r="H23" s="389" t="e">
        <f aca="true" t="shared" si="1" ref="H23:M23">H21+H11</f>
        <v>#REF!</v>
      </c>
      <c r="I23" s="389" t="e">
        <f t="shared" si="1"/>
        <v>#REF!</v>
      </c>
      <c r="J23" s="389" t="e">
        <f t="shared" si="1"/>
        <v>#REF!</v>
      </c>
      <c r="K23" s="389" t="e">
        <f t="shared" si="1"/>
        <v>#REF!</v>
      </c>
      <c r="L23" s="389" t="e">
        <f t="shared" si="1"/>
        <v>#REF!</v>
      </c>
      <c r="M23" s="389" t="e">
        <f t="shared" si="1"/>
        <v>#REF!</v>
      </c>
    </row>
    <row r="24" spans="1:13" ht="16.5">
      <c r="A24" s="330" t="s">
        <v>339</v>
      </c>
      <c r="B24" s="306" t="s">
        <v>118</v>
      </c>
      <c r="C24" s="306"/>
      <c r="D24" s="382"/>
      <c r="E24" s="388">
        <f>Equity!B33</f>
        <v>2.5319279999999997</v>
      </c>
      <c r="F24" s="388">
        <f>Equity!C33</f>
        <v>0</v>
      </c>
      <c r="G24" s="388">
        <f>Equity!D33</f>
        <v>0</v>
      </c>
      <c r="H24" s="388">
        <f>Equity!F33</f>
        <v>0</v>
      </c>
      <c r="I24" s="388" t="e">
        <f>Equity!#REF!</f>
        <v>#REF!</v>
      </c>
      <c r="J24" s="388">
        <f>Equity!G33</f>
        <v>0</v>
      </c>
      <c r="K24" s="388">
        <f>Equity!H33</f>
        <v>2.5319279999999997</v>
      </c>
      <c r="L24" s="388">
        <f>Equity!I33</f>
        <v>0</v>
      </c>
      <c r="M24" s="388">
        <f>Equity!J33</f>
        <v>2.5319279999999997</v>
      </c>
    </row>
    <row r="25" spans="1:13" ht="16.5">
      <c r="A25" s="330" t="s">
        <v>339</v>
      </c>
      <c r="B25" s="306" t="s">
        <v>109</v>
      </c>
      <c r="C25" s="306"/>
      <c r="D25" s="382"/>
      <c r="E25" s="388">
        <f>Equity!B34</f>
        <v>0</v>
      </c>
      <c r="F25" s="388">
        <f>Equity!C34</f>
        <v>160.4653699901</v>
      </c>
      <c r="G25" s="388">
        <f>Equity!D34</f>
        <v>0</v>
      </c>
      <c r="H25" s="388">
        <f>Equity!F34</f>
        <v>0</v>
      </c>
      <c r="I25" s="388" t="e">
        <f>Equity!#REF!</f>
        <v>#REF!</v>
      </c>
      <c r="J25" s="388">
        <f>Equity!G34</f>
        <v>0</v>
      </c>
      <c r="K25" s="388">
        <f>Equity!H34</f>
        <v>160.4653699901</v>
      </c>
      <c r="L25" s="388">
        <f>Equity!I34</f>
        <v>0</v>
      </c>
      <c r="M25" s="388">
        <f>Equity!J34</f>
        <v>160.4653699901</v>
      </c>
    </row>
    <row r="26" spans="1:13" ht="16.5">
      <c r="A26" s="330" t="s">
        <v>339</v>
      </c>
      <c r="B26" s="391" t="s">
        <v>122</v>
      </c>
      <c r="C26" s="306"/>
      <c r="D26" s="382"/>
      <c r="E26" s="388">
        <f>Equity!B35</f>
        <v>-142.441584</v>
      </c>
      <c r="F26" s="388">
        <f>Equity!C35</f>
        <v>-296.118731</v>
      </c>
      <c r="G26" s="388">
        <f>Equity!D35</f>
        <v>0</v>
      </c>
      <c r="H26" s="388">
        <f>Equity!F35</f>
        <v>0</v>
      </c>
      <c r="I26" s="388" t="e">
        <f>Equity!#REF!</f>
        <v>#REF!</v>
      </c>
      <c r="J26" s="388">
        <f>Equity!G35</f>
        <v>0</v>
      </c>
      <c r="K26" s="388">
        <f>Equity!H35</f>
        <v>-438.56031500000006</v>
      </c>
      <c r="L26" s="388">
        <f>Equity!I35</f>
        <v>0</v>
      </c>
      <c r="M26" s="388">
        <f>Equity!J35</f>
        <v>-438.56031500000006</v>
      </c>
    </row>
    <row r="27" spans="1:13" ht="16.5">
      <c r="A27" s="330" t="s">
        <v>339</v>
      </c>
      <c r="B27" s="391" t="s">
        <v>321</v>
      </c>
      <c r="C27" s="306"/>
      <c r="D27" s="377"/>
      <c r="E27" s="388">
        <f>Equity!B34</f>
        <v>0</v>
      </c>
      <c r="F27" s="388">
        <f>Equity!C34</f>
        <v>160.4653699901</v>
      </c>
      <c r="G27" s="388">
        <f>Equity!D34</f>
        <v>0</v>
      </c>
      <c r="H27" s="388">
        <f>Equity!F34</f>
        <v>0</v>
      </c>
      <c r="I27" s="388" t="e">
        <f>Equity!#REF!</f>
        <v>#REF!</v>
      </c>
      <c r="J27" s="388">
        <f>Equity!G34</f>
        <v>0</v>
      </c>
      <c r="K27" s="388">
        <f>Equity!H34</f>
        <v>160.4653699901</v>
      </c>
      <c r="L27" s="388">
        <f>Equity!I34</f>
        <v>0</v>
      </c>
      <c r="M27" s="388">
        <f>Equity!J34</f>
        <v>160.4653699901</v>
      </c>
    </row>
    <row r="28" spans="1:13" ht="16.5">
      <c r="A28" s="330" t="s">
        <v>339</v>
      </c>
      <c r="B28" s="391" t="s">
        <v>434</v>
      </c>
      <c r="C28" s="306"/>
      <c r="D28" s="377"/>
      <c r="E28" s="388" t="e">
        <f>Equity!#REF!</f>
        <v>#REF!</v>
      </c>
      <c r="F28" s="388" t="e">
        <f>Equity!#REF!</f>
        <v>#REF!</v>
      </c>
      <c r="G28" s="388" t="e">
        <f>Equity!#REF!</f>
        <v>#REF!</v>
      </c>
      <c r="H28" s="388" t="e">
        <f>Equity!#REF!</f>
        <v>#REF!</v>
      </c>
      <c r="I28" s="388" t="e">
        <f>Equity!#REF!</f>
        <v>#REF!</v>
      </c>
      <c r="J28" s="388" t="e">
        <f>Equity!#REF!</f>
        <v>#REF!</v>
      </c>
      <c r="K28" s="388" t="e">
        <f>Equity!#REF!</f>
        <v>#REF!</v>
      </c>
      <c r="L28" s="388" t="e">
        <f>Equity!#REF!</f>
        <v>#REF!</v>
      </c>
      <c r="M28" s="388" t="e">
        <f>Equity!#REF!</f>
        <v>#REF!</v>
      </c>
    </row>
    <row r="29" spans="1:13" ht="16.5">
      <c r="A29" s="330" t="s">
        <v>339</v>
      </c>
      <c r="B29" s="391" t="s">
        <v>298</v>
      </c>
      <c r="C29" s="306"/>
      <c r="D29" s="377"/>
      <c r="E29" s="388">
        <f>Equity!B37</f>
        <v>0</v>
      </c>
      <c r="F29" s="388">
        <f>Equity!C37</f>
        <v>-21.341120000000004</v>
      </c>
      <c r="G29" s="388">
        <f>Equity!D37</f>
        <v>0</v>
      </c>
      <c r="H29" s="388">
        <f>Equity!F37</f>
        <v>0</v>
      </c>
      <c r="I29" s="388" t="e">
        <f>Equity!#REF!</f>
        <v>#REF!</v>
      </c>
      <c r="J29" s="388">
        <f>Equity!G37</f>
        <v>0</v>
      </c>
      <c r="K29" s="388">
        <f>Equity!H37</f>
        <v>-21.341120000000004</v>
      </c>
      <c r="L29" s="388">
        <f>Equity!I37</f>
        <v>0</v>
      </c>
      <c r="M29" s="388">
        <f>Equity!J37</f>
        <v>-21.341120000000004</v>
      </c>
    </row>
    <row r="30" spans="1:13" ht="16.5">
      <c r="A30" s="330" t="s">
        <v>339</v>
      </c>
      <c r="B30" s="306" t="s">
        <v>174</v>
      </c>
      <c r="C30" s="306"/>
      <c r="D30" s="377"/>
      <c r="E30" s="388" t="e">
        <f>Equity!#REF!</f>
        <v>#REF!</v>
      </c>
      <c r="F30" s="388" t="e">
        <f>Equity!#REF!</f>
        <v>#REF!</v>
      </c>
      <c r="G30" s="388" t="e">
        <f>Equity!#REF!</f>
        <v>#REF!</v>
      </c>
      <c r="H30" s="388" t="e">
        <f>Equity!#REF!</f>
        <v>#REF!</v>
      </c>
      <c r="I30" s="388" t="e">
        <f>Equity!#REF!</f>
        <v>#REF!</v>
      </c>
      <c r="J30" s="388" t="e">
        <f>Equity!#REF!</f>
        <v>#REF!</v>
      </c>
      <c r="K30" s="388" t="e">
        <f>Equity!#REF!</f>
        <v>#REF!</v>
      </c>
      <c r="L30" s="388" t="e">
        <f>Equity!#REF!</f>
        <v>#REF!</v>
      </c>
      <c r="M30" s="388" t="e">
        <f>Equity!#REF!</f>
        <v>#REF!</v>
      </c>
    </row>
    <row r="31" spans="1:13" ht="16.5">
      <c r="A31" s="330" t="s">
        <v>339</v>
      </c>
      <c r="B31" s="306" t="s">
        <v>203</v>
      </c>
      <c r="C31" s="306"/>
      <c r="D31" s="377"/>
      <c r="E31" s="388">
        <f>Equity!B37</f>
        <v>0</v>
      </c>
      <c r="F31" s="388">
        <f>Equity!C38</f>
        <v>-77.86205</v>
      </c>
      <c r="G31" s="388">
        <f>Equity!D38</f>
        <v>0</v>
      </c>
      <c r="H31" s="388">
        <f>Equity!F38</f>
        <v>0</v>
      </c>
      <c r="I31" s="388" t="e">
        <f>Equity!#REF!</f>
        <v>#REF!</v>
      </c>
      <c r="J31" s="388">
        <f>Equity!G38</f>
        <v>0</v>
      </c>
      <c r="K31" s="388">
        <f>Equity!H38</f>
        <v>-77.86205</v>
      </c>
      <c r="L31" s="388">
        <f>Equity!I38</f>
        <v>0</v>
      </c>
      <c r="M31" s="388">
        <f>Equity!J38</f>
        <v>-77.86205</v>
      </c>
    </row>
    <row r="32" spans="1:13" ht="16.5">
      <c r="A32" s="330" t="s">
        <v>339</v>
      </c>
      <c r="B32" s="391" t="s">
        <v>463</v>
      </c>
      <c r="C32" s="306"/>
      <c r="D32" s="377"/>
      <c r="E32" s="388" t="e">
        <f>Equity!#REF!</f>
        <v>#REF!</v>
      </c>
      <c r="F32" s="388" t="e">
        <f>Equity!#REF!</f>
        <v>#REF!</v>
      </c>
      <c r="G32" s="388" t="e">
        <f>Equity!#REF!</f>
        <v>#REF!</v>
      </c>
      <c r="H32" s="388" t="e">
        <f>Equity!#REF!</f>
        <v>#REF!</v>
      </c>
      <c r="I32" s="388" t="e">
        <f>Equity!#REF!</f>
        <v>#REF!</v>
      </c>
      <c r="J32" s="388" t="e">
        <f>Equity!#REF!</f>
        <v>#REF!</v>
      </c>
      <c r="K32" s="388" t="e">
        <f>Equity!#REF!</f>
        <v>#REF!</v>
      </c>
      <c r="L32" s="388" t="e">
        <f>Equity!#REF!</f>
        <v>#REF!</v>
      </c>
      <c r="M32" s="388" t="e">
        <f>Equity!#REF!</f>
        <v>#REF!</v>
      </c>
    </row>
    <row r="33" spans="1:13" ht="16.5">
      <c r="A33" s="330" t="s">
        <v>339</v>
      </c>
      <c r="B33" s="306" t="s">
        <v>415</v>
      </c>
      <c r="C33" s="306"/>
      <c r="D33" s="377"/>
      <c r="E33" s="388">
        <f>Equity!B39</f>
        <v>0</v>
      </c>
      <c r="F33" s="388">
        <f>Equity!C39</f>
        <v>3.0276739766</v>
      </c>
      <c r="G33" s="388">
        <f>Equity!D39</f>
        <v>0</v>
      </c>
      <c r="H33" s="388">
        <f>Equity!F39</f>
        <v>0</v>
      </c>
      <c r="I33" s="388" t="e">
        <f>Equity!#REF!</f>
        <v>#REF!</v>
      </c>
      <c r="J33" s="388">
        <f>Equity!G39</f>
        <v>-11.869606</v>
      </c>
      <c r="K33" s="388">
        <f>Equity!H39</f>
        <v>-8.841932023399998</v>
      </c>
      <c r="L33" s="388">
        <f>Equity!I39</f>
        <v>0</v>
      </c>
      <c r="M33" s="388">
        <f>Equity!J39</f>
        <v>-8.841932023399998</v>
      </c>
    </row>
    <row r="34" spans="1:13" ht="16.5">
      <c r="A34" s="330" t="s">
        <v>339</v>
      </c>
      <c r="B34" s="376" t="s">
        <v>133</v>
      </c>
      <c r="C34" s="376"/>
      <c r="D34" s="377"/>
      <c r="E34" s="388"/>
      <c r="F34" s="387"/>
      <c r="G34" s="388"/>
      <c r="H34" s="388"/>
      <c r="I34" s="388"/>
      <c r="J34" s="388"/>
      <c r="K34" s="387"/>
      <c r="L34" s="388"/>
      <c r="M34" s="387"/>
    </row>
    <row r="35" spans="1:13" ht="16.5">
      <c r="A35" s="383" t="s">
        <v>418</v>
      </c>
      <c r="B35" s="384" t="s">
        <v>317</v>
      </c>
      <c r="C35" s="384"/>
      <c r="D35" s="385" t="s">
        <v>419</v>
      </c>
      <c r="E35" s="390" t="e">
        <f aca="true" t="shared" si="2" ref="E35:M35">SUM(E23:E34)+E10</f>
        <v>#REF!</v>
      </c>
      <c r="F35" s="390" t="e">
        <f t="shared" si="2"/>
        <v>#REF!</v>
      </c>
      <c r="G35" s="390" t="e">
        <f t="shared" si="2"/>
        <v>#REF!</v>
      </c>
      <c r="H35" s="390" t="e">
        <f t="shared" si="2"/>
        <v>#REF!</v>
      </c>
      <c r="I35" s="390" t="e">
        <f t="shared" si="2"/>
        <v>#REF!</v>
      </c>
      <c r="J35" s="390" t="e">
        <f t="shared" si="2"/>
        <v>#REF!</v>
      </c>
      <c r="K35" s="390" t="e">
        <f t="shared" si="2"/>
        <v>#REF!</v>
      </c>
      <c r="L35" s="390" t="e">
        <f t="shared" si="2"/>
        <v>#REF!</v>
      </c>
      <c r="M35" s="390" t="e">
        <f t="shared" si="2"/>
        <v>#REF!</v>
      </c>
    </row>
    <row r="36" spans="1:2" ht="16.5">
      <c r="A36" s="330" t="s">
        <v>428</v>
      </c>
      <c r="B36" s="306" t="s">
        <v>429</v>
      </c>
    </row>
    <row r="37" ht="12.75">
      <c r="M37" s="311" t="s">
        <v>373</v>
      </c>
    </row>
    <row r="40" spans="2:13" ht="12.75">
      <c r="B40" s="348" t="s">
        <v>374</v>
      </c>
      <c r="C40" s="350"/>
      <c r="D40" s="350"/>
      <c r="E40" s="350"/>
      <c r="F40" s="350"/>
      <c r="G40" s="350"/>
      <c r="H40" s="350"/>
      <c r="I40" s="350"/>
      <c r="J40" s="350"/>
      <c r="K40" s="350"/>
      <c r="L40" s="350"/>
      <c r="M40" s="351"/>
    </row>
    <row r="41" spans="2:13" ht="12.75">
      <c r="B41" s="352" t="str">
        <f>B21</f>
        <v>Total other comprehensive income / (Loss)</v>
      </c>
      <c r="C41" s="44"/>
      <c r="D41" s="44"/>
      <c r="E41" s="353" t="e">
        <f>E21-Equity!B29</f>
        <v>#REF!</v>
      </c>
      <c r="F41" s="353" t="e">
        <f>F21-Equity!C29</f>
        <v>#REF!</v>
      </c>
      <c r="G41" s="353" t="e">
        <f>G21-Equity!D29</f>
        <v>#REF!</v>
      </c>
      <c r="H41" s="353" t="e">
        <f>H21-Equity!F29</f>
        <v>#REF!</v>
      </c>
      <c r="I41" s="353" t="e">
        <f>I21-Equity!#REF!</f>
        <v>#REF!</v>
      </c>
      <c r="J41" s="353" t="e">
        <f>J21-Equity!G29</f>
        <v>#REF!</v>
      </c>
      <c r="K41" s="353" t="e">
        <f>K21-Equity!H29</f>
        <v>#REF!</v>
      </c>
      <c r="L41" s="353" t="e">
        <f>L21-Equity!I29</f>
        <v>#REF!</v>
      </c>
      <c r="M41" s="354" t="e">
        <f>M21-Equity!J29</f>
        <v>#REF!</v>
      </c>
    </row>
    <row r="42" spans="2:13" ht="12.75">
      <c r="B42" s="352" t="str">
        <f>B23</f>
        <v>Total comprehensive income / (loss) for 2012</v>
      </c>
      <c r="C42" s="44"/>
      <c r="D42" s="44"/>
      <c r="E42" s="353" t="e">
        <f>E23-Equity!B31</f>
        <v>#REF!</v>
      </c>
      <c r="F42" s="353" t="e">
        <f>F23-Equity!C31</f>
        <v>#REF!</v>
      </c>
      <c r="G42" s="353" t="e">
        <f>G23-Equity!D31</f>
        <v>#REF!</v>
      </c>
      <c r="H42" s="353" t="e">
        <f>H23-Equity!F31</f>
        <v>#REF!</v>
      </c>
      <c r="I42" s="353" t="e">
        <f>I23-Equity!#REF!</f>
        <v>#REF!</v>
      </c>
      <c r="J42" s="353" t="e">
        <f>J23-Equity!G31</f>
        <v>#REF!</v>
      </c>
      <c r="K42" s="353" t="e">
        <f>K23-Equity!H31</f>
        <v>#REF!</v>
      </c>
      <c r="L42" s="353" t="e">
        <f>L23-Equity!I31</f>
        <v>#REF!</v>
      </c>
      <c r="M42" s="354" t="e">
        <f>M23-Equity!J31</f>
        <v>#REF!</v>
      </c>
    </row>
    <row r="43" spans="2:13" ht="12.75">
      <c r="B43" s="352" t="str">
        <f>B35</f>
        <v>At December 31, 2012</v>
      </c>
      <c r="C43" s="44"/>
      <c r="D43" s="44"/>
      <c r="E43" s="353" t="e">
        <f>E35-Equity!B40</f>
        <v>#REF!</v>
      </c>
      <c r="F43" s="353" t="e">
        <f>F35-Equity!C40</f>
        <v>#REF!</v>
      </c>
      <c r="G43" s="353" t="e">
        <f>G35-Equity!D40</f>
        <v>#REF!</v>
      </c>
      <c r="H43" s="353" t="e">
        <f>H35-Equity!F40</f>
        <v>#REF!</v>
      </c>
      <c r="I43" s="353" t="e">
        <f>I35-Equity!#REF!</f>
        <v>#REF!</v>
      </c>
      <c r="J43" s="353" t="e">
        <f>J35-Equity!G40</f>
        <v>#REF!</v>
      </c>
      <c r="K43" s="353" t="e">
        <f>K35-Equity!H40</f>
        <v>#REF!</v>
      </c>
      <c r="L43" s="353" t="e">
        <f>L35-Equity!I40</f>
        <v>#REF!</v>
      </c>
      <c r="M43" s="354" t="e">
        <f>M35-Equity!J40</f>
        <v>#REF!</v>
      </c>
    </row>
    <row r="44" spans="2:13" ht="12.75">
      <c r="B44" s="355"/>
      <c r="C44" s="356"/>
      <c r="D44" s="356"/>
      <c r="E44" s="356"/>
      <c r="F44" s="356"/>
      <c r="G44" s="356"/>
      <c r="H44" s="356"/>
      <c r="I44" s="356"/>
      <c r="J44" s="356"/>
      <c r="K44" s="356"/>
      <c r="L44" s="356"/>
      <c r="M44" s="357"/>
    </row>
  </sheetData>
  <sheetProtection/>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rgb="FFFF0000"/>
  </sheetPr>
  <dimension ref="A1:N39"/>
  <sheetViews>
    <sheetView zoomScalePageLayoutView="0" workbookViewId="0" topLeftCell="A1">
      <selection activeCell="A1" sqref="A1"/>
    </sheetView>
  </sheetViews>
  <sheetFormatPr defaultColWidth="8.8515625" defaultRowHeight="12.75"/>
  <cols>
    <col min="1" max="1" width="23.140625" style="0" bestFit="1" customWidth="1"/>
    <col min="2" max="2" width="65.00390625" style="0" customWidth="1"/>
    <col min="3" max="3" width="7.140625" style="0" customWidth="1"/>
    <col min="4" max="4" width="15.00390625" style="0" customWidth="1"/>
    <col min="5" max="13" width="22.421875" style="0" customWidth="1"/>
    <col min="14" max="14" width="14.140625" style="0" customWidth="1"/>
  </cols>
  <sheetData>
    <row r="1" spans="2:3" ht="22.5">
      <c r="B1" s="364" t="s">
        <v>376</v>
      </c>
      <c r="C1" s="364"/>
    </row>
    <row r="2" spans="2:3" ht="18">
      <c r="B2" s="365" t="s">
        <v>377</v>
      </c>
      <c r="C2" s="365"/>
    </row>
    <row r="4" ht="12.75">
      <c r="A4" s="311" t="s">
        <v>324</v>
      </c>
    </row>
    <row r="5" spans="1:13" ht="16.5">
      <c r="A5" s="394">
        <f ca="1">NOW()</f>
        <v>43047.64531817129</v>
      </c>
      <c r="B5" s="312" t="s">
        <v>325</v>
      </c>
      <c r="C5" s="313" t="s">
        <v>326</v>
      </c>
      <c r="D5" s="366" t="s">
        <v>378</v>
      </c>
      <c r="E5" s="315" t="s">
        <v>379</v>
      </c>
      <c r="F5" s="315" t="s">
        <v>380</v>
      </c>
      <c r="G5" s="315" t="s">
        <v>379</v>
      </c>
      <c r="H5" s="315" t="s">
        <v>379</v>
      </c>
      <c r="I5" s="315" t="s">
        <v>379</v>
      </c>
      <c r="J5" s="315" t="s">
        <v>379</v>
      </c>
      <c r="K5" s="315" t="s">
        <v>379</v>
      </c>
      <c r="L5" s="315" t="s">
        <v>379</v>
      </c>
      <c r="M5" s="315" t="s">
        <v>328</v>
      </c>
    </row>
    <row r="6" ht="16.5">
      <c r="A6" s="316" t="s">
        <v>329</v>
      </c>
    </row>
    <row r="7" ht="16.5">
      <c r="A7" s="316" t="s">
        <v>330</v>
      </c>
    </row>
    <row r="8" spans="1:13" ht="27">
      <c r="A8" s="316" t="s">
        <v>331</v>
      </c>
      <c r="D8" s="367" t="s">
        <v>381</v>
      </c>
      <c r="E8" s="368" t="s">
        <v>308</v>
      </c>
      <c r="F8" s="368" t="s">
        <v>110</v>
      </c>
      <c r="G8" s="368" t="s">
        <v>188</v>
      </c>
      <c r="H8" s="368" t="s">
        <v>111</v>
      </c>
      <c r="I8" s="368" t="s">
        <v>31</v>
      </c>
      <c r="J8" s="368" t="s">
        <v>180</v>
      </c>
      <c r="K8" s="368" t="s">
        <v>382</v>
      </c>
      <c r="L8" s="369" t="s">
        <v>259</v>
      </c>
      <c r="M8" s="368" t="s">
        <v>134</v>
      </c>
    </row>
    <row r="9" spans="1:13" ht="16.5">
      <c r="A9" s="316" t="s">
        <v>332</v>
      </c>
      <c r="B9" s="370" t="s">
        <v>333</v>
      </c>
      <c r="C9" s="371"/>
      <c r="D9" s="372"/>
      <c r="E9" s="373"/>
      <c r="F9" s="373"/>
      <c r="G9" s="373"/>
      <c r="H9" s="373"/>
      <c r="I9" s="373"/>
      <c r="J9" s="373"/>
      <c r="K9" s="373"/>
      <c r="L9" s="374"/>
      <c r="M9" s="373"/>
    </row>
    <row r="10" spans="1:14" ht="39.75">
      <c r="A10" s="375" t="s">
        <v>338</v>
      </c>
      <c r="B10" s="376" t="s">
        <v>383</v>
      </c>
      <c r="C10" s="376"/>
      <c r="D10" s="377"/>
      <c r="E10" s="377" t="s">
        <v>384</v>
      </c>
      <c r="F10" s="378" t="s">
        <v>385</v>
      </c>
      <c r="G10" s="378" t="s">
        <v>386</v>
      </c>
      <c r="H10" s="378" t="s">
        <v>387</v>
      </c>
      <c r="I10" s="378" t="s">
        <v>388</v>
      </c>
      <c r="J10" s="378" t="s">
        <v>389</v>
      </c>
      <c r="K10" s="378" t="s">
        <v>390</v>
      </c>
      <c r="L10" s="378" t="s">
        <v>391</v>
      </c>
      <c r="M10" s="378" t="s">
        <v>392</v>
      </c>
      <c r="N10" s="378" t="s">
        <v>393</v>
      </c>
    </row>
    <row r="11" spans="1:13" ht="16.5">
      <c r="A11" s="330" t="s">
        <v>339</v>
      </c>
      <c r="B11" s="306" t="s">
        <v>394</v>
      </c>
      <c r="C11" s="306"/>
      <c r="D11" s="377"/>
      <c r="E11" s="377" t="s">
        <v>395</v>
      </c>
      <c r="F11" s="378" t="s">
        <v>396</v>
      </c>
      <c r="G11" s="377" t="s">
        <v>395</v>
      </c>
      <c r="H11" s="377" t="s">
        <v>395</v>
      </c>
      <c r="I11" s="377" t="s">
        <v>395</v>
      </c>
      <c r="J11" s="377" t="s">
        <v>395</v>
      </c>
      <c r="K11" s="378" t="s">
        <v>396</v>
      </c>
      <c r="L11" s="378" t="s">
        <v>346</v>
      </c>
      <c r="M11" s="378" t="s">
        <v>335</v>
      </c>
    </row>
    <row r="12" spans="1:13" ht="16.5">
      <c r="A12" s="375" t="s">
        <v>338</v>
      </c>
      <c r="B12" s="306" t="s">
        <v>32</v>
      </c>
      <c r="C12" s="306"/>
      <c r="D12" s="377"/>
      <c r="E12" s="377"/>
      <c r="F12" s="377"/>
      <c r="G12" s="377"/>
      <c r="H12" s="377"/>
      <c r="I12" s="377"/>
      <c r="J12" s="377"/>
      <c r="K12" s="377"/>
      <c r="L12" s="377"/>
      <c r="M12" s="377"/>
    </row>
    <row r="13" spans="1:13" ht="16.5">
      <c r="A13" s="330" t="s">
        <v>339</v>
      </c>
      <c r="B13" s="306" t="s">
        <v>229</v>
      </c>
      <c r="C13" s="306"/>
      <c r="D13" s="377"/>
      <c r="E13" s="377" t="s">
        <v>395</v>
      </c>
      <c r="F13" s="377" t="s">
        <v>395</v>
      </c>
      <c r="G13" s="378" t="s">
        <v>341</v>
      </c>
      <c r="H13" s="377" t="s">
        <v>395</v>
      </c>
      <c r="I13" s="377" t="s">
        <v>395</v>
      </c>
      <c r="J13" s="377" t="s">
        <v>395</v>
      </c>
      <c r="K13" s="378" t="s">
        <v>341</v>
      </c>
      <c r="L13" s="377" t="s">
        <v>395</v>
      </c>
      <c r="M13" s="378" t="s">
        <v>341</v>
      </c>
    </row>
    <row r="14" spans="1:13" ht="27">
      <c r="A14" s="330" t="s">
        <v>339</v>
      </c>
      <c r="B14" s="306" t="s">
        <v>397</v>
      </c>
      <c r="C14" s="306"/>
      <c r="D14" s="377"/>
      <c r="E14" s="377" t="s">
        <v>395</v>
      </c>
      <c r="F14" s="377" t="s">
        <v>395</v>
      </c>
      <c r="G14" s="378" t="s">
        <v>398</v>
      </c>
      <c r="H14" s="377" t="s">
        <v>395</v>
      </c>
      <c r="I14" s="377" t="s">
        <v>395</v>
      </c>
      <c r="J14" s="377" t="s">
        <v>395</v>
      </c>
      <c r="K14" s="378" t="s">
        <v>398</v>
      </c>
      <c r="L14" s="377" t="s">
        <v>395</v>
      </c>
      <c r="M14" s="378" t="s">
        <v>398</v>
      </c>
    </row>
    <row r="15" spans="1:13" ht="16.5">
      <c r="A15" s="330" t="s">
        <v>339</v>
      </c>
      <c r="B15" s="306" t="s">
        <v>399</v>
      </c>
      <c r="C15" s="306"/>
      <c r="D15" s="377"/>
      <c r="E15" s="377" t="s">
        <v>395</v>
      </c>
      <c r="F15" s="377" t="s">
        <v>395</v>
      </c>
      <c r="G15" s="378" t="s">
        <v>346</v>
      </c>
      <c r="H15" s="377" t="s">
        <v>395</v>
      </c>
      <c r="I15" s="377" t="s">
        <v>395</v>
      </c>
      <c r="J15" s="377" t="s">
        <v>395</v>
      </c>
      <c r="K15" s="378" t="s">
        <v>346</v>
      </c>
      <c r="L15" s="377" t="s">
        <v>395</v>
      </c>
      <c r="M15" s="378" t="s">
        <v>346</v>
      </c>
    </row>
    <row r="16" spans="1:13" ht="16.5">
      <c r="A16" s="330" t="s">
        <v>339</v>
      </c>
      <c r="B16" s="306" t="s">
        <v>200</v>
      </c>
      <c r="C16" s="306"/>
      <c r="D16" s="377"/>
      <c r="E16" s="377" t="s">
        <v>395</v>
      </c>
      <c r="F16" s="377" t="s">
        <v>395</v>
      </c>
      <c r="G16" s="378" t="s">
        <v>349</v>
      </c>
      <c r="H16" s="377" t="s">
        <v>395</v>
      </c>
      <c r="I16" s="377" t="s">
        <v>395</v>
      </c>
      <c r="J16" s="377" t="s">
        <v>395</v>
      </c>
      <c r="K16" s="378" t="s">
        <v>349</v>
      </c>
      <c r="L16" s="377" t="s">
        <v>395</v>
      </c>
      <c r="M16" s="378" t="s">
        <v>349</v>
      </c>
    </row>
    <row r="17" spans="1:13" ht="27">
      <c r="A17" s="330" t="s">
        <v>339</v>
      </c>
      <c r="B17" s="306" t="s">
        <v>400</v>
      </c>
      <c r="C17" s="306"/>
      <c r="D17" s="377"/>
      <c r="E17" s="377" t="s">
        <v>395</v>
      </c>
      <c r="F17" s="377" t="s">
        <v>395</v>
      </c>
      <c r="G17" s="377" t="s">
        <v>395</v>
      </c>
      <c r="H17" s="378" t="s">
        <v>352</v>
      </c>
      <c r="I17" s="377" t="s">
        <v>395</v>
      </c>
      <c r="J17" s="377" t="s">
        <v>395</v>
      </c>
      <c r="K17" s="378" t="s">
        <v>352</v>
      </c>
      <c r="L17" s="377" t="s">
        <v>395</v>
      </c>
      <c r="M17" s="378" t="s">
        <v>352</v>
      </c>
    </row>
    <row r="18" spans="1:13" ht="16.5">
      <c r="A18" s="330" t="s">
        <v>339</v>
      </c>
      <c r="B18" s="306" t="s">
        <v>120</v>
      </c>
      <c r="C18" s="306"/>
      <c r="D18" s="377"/>
      <c r="E18" s="377" t="s">
        <v>395</v>
      </c>
      <c r="F18" s="377" t="s">
        <v>395</v>
      </c>
      <c r="G18" s="377" t="s">
        <v>395</v>
      </c>
      <c r="H18" s="378" t="s">
        <v>354</v>
      </c>
      <c r="I18" s="377" t="s">
        <v>395</v>
      </c>
      <c r="J18" s="377" t="s">
        <v>395</v>
      </c>
      <c r="K18" s="378" t="s">
        <v>354</v>
      </c>
      <c r="L18" s="377" t="s">
        <v>395</v>
      </c>
      <c r="M18" s="378" t="s">
        <v>354</v>
      </c>
    </row>
    <row r="19" spans="1:13" ht="27">
      <c r="A19" s="330" t="s">
        <v>339</v>
      </c>
      <c r="B19" s="306" t="s">
        <v>357</v>
      </c>
      <c r="C19" s="306"/>
      <c r="D19" s="377"/>
      <c r="E19" s="377" t="s">
        <v>395</v>
      </c>
      <c r="F19" s="377" t="s">
        <v>395</v>
      </c>
      <c r="G19" s="378" t="s">
        <v>401</v>
      </c>
      <c r="H19" s="378" t="s">
        <v>402</v>
      </c>
      <c r="I19" s="377" t="s">
        <v>395</v>
      </c>
      <c r="J19" s="377" t="s">
        <v>395</v>
      </c>
      <c r="K19" s="378" t="s">
        <v>358</v>
      </c>
      <c r="L19" s="377" t="s">
        <v>395</v>
      </c>
      <c r="M19" s="378" t="s">
        <v>358</v>
      </c>
    </row>
    <row r="20" spans="1:13" ht="16.5">
      <c r="A20" s="330" t="s">
        <v>339</v>
      </c>
      <c r="B20" s="306" t="s">
        <v>133</v>
      </c>
      <c r="C20" s="306"/>
      <c r="D20" s="377"/>
      <c r="E20" s="377" t="s">
        <v>395</v>
      </c>
      <c r="F20" s="378" t="s">
        <v>347</v>
      </c>
      <c r="G20" s="377" t="s">
        <v>395</v>
      </c>
      <c r="H20" s="377" t="s">
        <v>395</v>
      </c>
      <c r="I20" s="377" t="s">
        <v>395</v>
      </c>
      <c r="J20" s="377" t="s">
        <v>395</v>
      </c>
      <c r="K20" s="378" t="s">
        <v>347</v>
      </c>
      <c r="L20" s="377" t="s">
        <v>395</v>
      </c>
      <c r="M20" s="378" t="s">
        <v>347</v>
      </c>
    </row>
    <row r="21" spans="1:13" ht="16.5">
      <c r="A21" s="379" t="s">
        <v>363</v>
      </c>
      <c r="B21" s="380" t="s">
        <v>403</v>
      </c>
      <c r="C21" s="380"/>
      <c r="D21" s="381"/>
      <c r="E21" s="381" t="s">
        <v>395</v>
      </c>
      <c r="F21" s="381" t="s">
        <v>347</v>
      </c>
      <c r="G21" s="381" t="s">
        <v>404</v>
      </c>
      <c r="H21" s="381" t="s">
        <v>405</v>
      </c>
      <c r="I21" s="381" t="s">
        <v>395</v>
      </c>
      <c r="J21" s="381" t="s">
        <v>395</v>
      </c>
      <c r="K21" s="381" t="s">
        <v>361</v>
      </c>
      <c r="L21" s="381" t="s">
        <v>395</v>
      </c>
      <c r="M21" s="381" t="s">
        <v>361</v>
      </c>
    </row>
    <row r="22" spans="1:13" ht="16.5">
      <c r="A22" s="328" t="s">
        <v>337</v>
      </c>
      <c r="B22" s="306"/>
      <c r="C22" s="306"/>
      <c r="D22" s="377"/>
      <c r="E22" s="377"/>
      <c r="F22" s="377"/>
      <c r="G22" s="377"/>
      <c r="H22" s="377"/>
      <c r="I22" s="377"/>
      <c r="J22" s="377"/>
      <c r="K22" s="377"/>
      <c r="L22" s="377"/>
      <c r="M22" s="377"/>
    </row>
    <row r="23" spans="1:13" ht="16.5">
      <c r="A23" s="379" t="s">
        <v>363</v>
      </c>
      <c r="B23" s="380" t="s">
        <v>406</v>
      </c>
      <c r="C23" s="380"/>
      <c r="D23" s="381"/>
      <c r="E23" s="381" t="s">
        <v>395</v>
      </c>
      <c r="F23" s="381" t="s">
        <v>407</v>
      </c>
      <c r="G23" s="381" t="s">
        <v>404</v>
      </c>
      <c r="H23" s="381" t="s">
        <v>405</v>
      </c>
      <c r="I23" s="381" t="s">
        <v>395</v>
      </c>
      <c r="J23" s="381" t="s">
        <v>395</v>
      </c>
      <c r="K23" s="381" t="s">
        <v>369</v>
      </c>
      <c r="L23" s="381" t="s">
        <v>346</v>
      </c>
      <c r="M23" s="381" t="s">
        <v>365</v>
      </c>
    </row>
    <row r="24" spans="1:13" ht="16.5">
      <c r="A24" s="330" t="s">
        <v>339</v>
      </c>
      <c r="B24" s="306" t="s">
        <v>118</v>
      </c>
      <c r="C24" s="306"/>
      <c r="D24" s="382"/>
      <c r="E24" s="377" t="s">
        <v>408</v>
      </c>
      <c r="F24" s="377" t="s">
        <v>395</v>
      </c>
      <c r="G24" s="377" t="s">
        <v>395</v>
      </c>
      <c r="H24" s="377" t="s">
        <v>395</v>
      </c>
      <c r="I24" s="377" t="s">
        <v>395</v>
      </c>
      <c r="J24" s="377" t="s">
        <v>395</v>
      </c>
      <c r="K24" s="377" t="s">
        <v>408</v>
      </c>
      <c r="L24" s="377" t="s">
        <v>395</v>
      </c>
      <c r="M24" s="378" t="s">
        <v>409</v>
      </c>
    </row>
    <row r="25" spans="1:13" ht="16.5">
      <c r="A25" s="330" t="s">
        <v>339</v>
      </c>
      <c r="B25" s="306" t="s">
        <v>261</v>
      </c>
      <c r="C25" s="306"/>
      <c r="D25" s="377"/>
      <c r="E25" s="377" t="s">
        <v>395</v>
      </c>
      <c r="F25" s="377" t="s">
        <v>395</v>
      </c>
      <c r="G25" s="377" t="s">
        <v>395</v>
      </c>
      <c r="H25" s="377" t="s">
        <v>395</v>
      </c>
      <c r="I25" s="378" t="s">
        <v>410</v>
      </c>
      <c r="J25" s="377" t="s">
        <v>395</v>
      </c>
      <c r="K25" s="378" t="s">
        <v>410</v>
      </c>
      <c r="L25" s="377" t="s">
        <v>395</v>
      </c>
      <c r="M25" s="378" t="s">
        <v>410</v>
      </c>
    </row>
    <row r="26" spans="1:13" ht="16.5">
      <c r="A26" s="330" t="s">
        <v>339</v>
      </c>
      <c r="B26" s="306" t="s">
        <v>174</v>
      </c>
      <c r="C26" s="306"/>
      <c r="D26" s="377"/>
      <c r="E26" s="377" t="s">
        <v>395</v>
      </c>
      <c r="F26" s="378" t="s">
        <v>411</v>
      </c>
      <c r="G26" s="377" t="s">
        <v>395</v>
      </c>
      <c r="H26" s="377" t="s">
        <v>395</v>
      </c>
      <c r="I26" s="377" t="s">
        <v>395</v>
      </c>
      <c r="J26" s="377" t="s">
        <v>395</v>
      </c>
      <c r="K26" s="378" t="s">
        <v>411</v>
      </c>
      <c r="L26" s="377" t="s">
        <v>395</v>
      </c>
      <c r="M26" s="378" t="s">
        <v>411</v>
      </c>
    </row>
    <row r="27" spans="1:13" ht="16.5">
      <c r="A27" s="330" t="s">
        <v>339</v>
      </c>
      <c r="B27" s="306" t="s">
        <v>203</v>
      </c>
      <c r="C27" s="306"/>
      <c r="D27" s="377"/>
      <c r="E27" s="377" t="s">
        <v>395</v>
      </c>
      <c r="F27" s="378" t="s">
        <v>412</v>
      </c>
      <c r="G27" s="377" t="s">
        <v>395</v>
      </c>
      <c r="H27" s="377" t="s">
        <v>395</v>
      </c>
      <c r="I27" s="377" t="s">
        <v>395</v>
      </c>
      <c r="J27" s="377" t="s">
        <v>395</v>
      </c>
      <c r="K27" s="378" t="s">
        <v>412</v>
      </c>
      <c r="L27" s="377" t="s">
        <v>395</v>
      </c>
      <c r="M27" s="378" t="s">
        <v>412</v>
      </c>
    </row>
    <row r="28" spans="1:13" ht="16.5">
      <c r="A28" s="330" t="s">
        <v>339</v>
      </c>
      <c r="B28" s="306" t="s">
        <v>413</v>
      </c>
      <c r="C28" s="306"/>
      <c r="D28" s="377"/>
      <c r="E28" s="377" t="s">
        <v>395</v>
      </c>
      <c r="F28" s="378" t="s">
        <v>414</v>
      </c>
      <c r="G28" s="377" t="s">
        <v>395</v>
      </c>
      <c r="H28" s="377" t="s">
        <v>395</v>
      </c>
      <c r="I28" s="377" t="s">
        <v>395</v>
      </c>
      <c r="J28" s="377" t="s">
        <v>395</v>
      </c>
      <c r="K28" s="378" t="s">
        <v>414</v>
      </c>
      <c r="L28" s="377" t="s">
        <v>395</v>
      </c>
      <c r="M28" s="378" t="s">
        <v>414</v>
      </c>
    </row>
    <row r="29" spans="1:13" ht="16.5">
      <c r="A29" s="330" t="s">
        <v>339</v>
      </c>
      <c r="B29" s="306" t="s">
        <v>415</v>
      </c>
      <c r="C29" s="306"/>
      <c r="D29" s="377"/>
      <c r="E29" s="377" t="s">
        <v>395</v>
      </c>
      <c r="F29" s="377" t="s">
        <v>395</v>
      </c>
      <c r="G29" s="377" t="s">
        <v>395</v>
      </c>
      <c r="H29" s="377" t="s">
        <v>395</v>
      </c>
      <c r="I29" s="377" t="s">
        <v>395</v>
      </c>
      <c r="J29" s="378" t="s">
        <v>416</v>
      </c>
      <c r="K29" s="378" t="s">
        <v>416</v>
      </c>
      <c r="L29" s="377" t="s">
        <v>395</v>
      </c>
      <c r="M29" s="378" t="s">
        <v>416</v>
      </c>
    </row>
    <row r="30" spans="1:13" ht="16.5">
      <c r="A30" s="330" t="s">
        <v>339</v>
      </c>
      <c r="B30" s="376" t="s">
        <v>133</v>
      </c>
      <c r="C30" s="376"/>
      <c r="D30" s="377"/>
      <c r="E30" s="377" t="s">
        <v>395</v>
      </c>
      <c r="F30" s="378" t="s">
        <v>417</v>
      </c>
      <c r="G30" s="377" t="s">
        <v>395</v>
      </c>
      <c r="H30" s="377" t="s">
        <v>395</v>
      </c>
      <c r="I30" s="377" t="s">
        <v>395</v>
      </c>
      <c r="J30" s="377" t="s">
        <v>395</v>
      </c>
      <c r="K30" s="378" t="s">
        <v>417</v>
      </c>
      <c r="L30" s="377" t="s">
        <v>395</v>
      </c>
      <c r="M30" s="378" t="s">
        <v>417</v>
      </c>
    </row>
    <row r="31" spans="1:13" ht="16.5">
      <c r="A31" s="383" t="s">
        <v>418</v>
      </c>
      <c r="B31" s="384" t="s">
        <v>267</v>
      </c>
      <c r="C31" s="384"/>
      <c r="D31" s="385" t="s">
        <v>419</v>
      </c>
      <c r="E31" s="385" t="s">
        <v>420</v>
      </c>
      <c r="F31" s="385" t="s">
        <v>421</v>
      </c>
      <c r="G31" s="385" t="s">
        <v>422</v>
      </c>
      <c r="H31" s="385" t="s">
        <v>423</v>
      </c>
      <c r="I31" s="385" t="s">
        <v>395</v>
      </c>
      <c r="J31" s="385" t="s">
        <v>424</v>
      </c>
      <c r="K31" s="385" t="s">
        <v>425</v>
      </c>
      <c r="L31" s="385" t="s">
        <v>426</v>
      </c>
      <c r="M31" s="385" t="s">
        <v>427</v>
      </c>
    </row>
    <row r="32" spans="1:2" ht="16.5">
      <c r="A32" s="330" t="s">
        <v>428</v>
      </c>
      <c r="B32" s="306" t="s">
        <v>429</v>
      </c>
    </row>
    <row r="33" ht="12.75">
      <c r="M33" s="311" t="s">
        <v>373</v>
      </c>
    </row>
    <row r="35" spans="2:13" ht="12.75">
      <c r="B35" s="348" t="s">
        <v>374</v>
      </c>
      <c r="C35" s="350"/>
      <c r="D35" s="350"/>
      <c r="E35" s="350"/>
      <c r="F35" s="350"/>
      <c r="G35" s="350"/>
      <c r="H35" s="350"/>
      <c r="I35" s="350"/>
      <c r="J35" s="350"/>
      <c r="K35" s="350"/>
      <c r="L35" s="350"/>
      <c r="M35" s="351"/>
    </row>
    <row r="36" spans="2:13" ht="12.75">
      <c r="B36" s="352" t="str">
        <f>B16</f>
        <v>Changes in cash flow hedging reserve</v>
      </c>
      <c r="C36" s="44"/>
      <c r="D36" s="44"/>
      <c r="E36" s="392">
        <f>E21-Equity!B68</f>
        <v>0</v>
      </c>
      <c r="F36" s="392">
        <f>F21-Equity!C68</f>
        <v>7.042873807100051</v>
      </c>
      <c r="G36" s="392">
        <f>G21-Equity!D68</f>
        <v>1637.2709797239006</v>
      </c>
      <c r="H36" s="392">
        <f>H21-Equity!F68</f>
        <v>1114.2316542259</v>
      </c>
      <c r="I36" s="392" t="e">
        <f>I21-Equity!#REF!</f>
        <v>#REF!</v>
      </c>
      <c r="J36" s="392">
        <f>J21-Equity!G68</f>
        <v>0</v>
      </c>
      <c r="K36" s="392">
        <f>K21-Equity!H68</f>
        <v>3653.280105821801</v>
      </c>
      <c r="L36" s="392">
        <f>L21-Equity!I68</f>
        <v>-6.2427271612</v>
      </c>
      <c r="M36" s="393">
        <f>M21-Equity!J68</f>
        <v>3647.037378660601</v>
      </c>
    </row>
    <row r="37" spans="2:13" ht="12.75">
      <c r="B37" s="352" t="str">
        <f>B18</f>
        <v>Equity movements of associates</v>
      </c>
      <c r="C37" s="44"/>
      <c r="D37" s="44"/>
      <c r="E37" s="392">
        <f>E23-Equity!B70</f>
        <v>0</v>
      </c>
      <c r="F37" s="392">
        <f>F23-Equity!C70</f>
        <v>760.1528311365</v>
      </c>
      <c r="G37" s="392">
        <f>G23-Equity!D70</f>
        <v>1637.2709797239006</v>
      </c>
      <c r="H37" s="392">
        <f>H23-Equity!F70</f>
        <v>1114.2316542259</v>
      </c>
      <c r="I37" s="392" t="e">
        <f>I23-Equity!#REF!</f>
        <v>#REF!</v>
      </c>
      <c r="J37" s="392">
        <f>J23-Equity!G70</f>
        <v>0</v>
      </c>
      <c r="K37" s="392">
        <f>K23-Equity!H70</f>
        <v>4406.390063151201</v>
      </c>
      <c r="L37" s="392">
        <f>L23-Equity!I70</f>
        <v>-3.5197434886000005</v>
      </c>
      <c r="M37" s="393">
        <f>M23-Equity!J70</f>
        <v>4402.870319662601</v>
      </c>
    </row>
    <row r="38" spans="2:13" ht="12.75">
      <c r="B38" s="352" t="str">
        <f>B30</f>
        <v>Other</v>
      </c>
      <c r="C38" s="44"/>
      <c r="D38" s="44"/>
      <c r="E38" s="392">
        <f>E31-Equity!B79</f>
        <v>904.4385054699997</v>
      </c>
      <c r="F38" s="392">
        <f>F31-Equity!C79</f>
        <v>1910.1587361948023</v>
      </c>
      <c r="G38" s="392">
        <f>G31-Equity!D79</f>
        <v>-3876.03668946129</v>
      </c>
      <c r="H38" s="392">
        <f>H31-Equity!F79</f>
        <v>-1511.3691011688152</v>
      </c>
      <c r="I38" s="392" t="e">
        <f>I31-Equity!#REF!</f>
        <v>#REF!</v>
      </c>
      <c r="J38" s="392">
        <f>J31-Equity!G79</f>
        <v>928.7245660000003</v>
      </c>
      <c r="K38" s="392">
        <f>K31-Equity!H79</f>
        <v>782.6319178800986</v>
      </c>
      <c r="L38" s="392">
        <f>L31-Equity!I79</f>
        <v>-1.381841119799999</v>
      </c>
      <c r="M38" s="393">
        <f>M31-Equity!J79</f>
        <v>781.2500767602978</v>
      </c>
    </row>
    <row r="39" spans="2:13" ht="12.75">
      <c r="B39" s="355"/>
      <c r="C39" s="356"/>
      <c r="D39" s="356"/>
      <c r="E39" s="356"/>
      <c r="F39" s="356"/>
      <c r="G39" s="356"/>
      <c r="H39" s="356"/>
      <c r="I39" s="356"/>
      <c r="J39" s="356"/>
      <c r="K39" s="356"/>
      <c r="L39" s="356"/>
      <c r="M39" s="357"/>
    </row>
  </sheetData>
  <sheetProtection/>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rgb="FFFFFF00"/>
    <pageSetUpPr fitToPage="1"/>
  </sheetPr>
  <dimension ref="A4:K46"/>
  <sheetViews>
    <sheetView zoomScalePageLayoutView="0" workbookViewId="0" topLeftCell="A1">
      <selection activeCell="A1" sqref="A1"/>
    </sheetView>
  </sheetViews>
  <sheetFormatPr defaultColWidth="8.8515625" defaultRowHeight="12.75"/>
  <cols>
    <col min="1" max="1" width="23.140625" style="0" bestFit="1" customWidth="1"/>
    <col min="2" max="2" width="40.8515625" style="0" bestFit="1" customWidth="1"/>
    <col min="3" max="3" width="10.00390625" style="0" bestFit="1" customWidth="1"/>
    <col min="4" max="9" width="20.28125" style="0" bestFit="1" customWidth="1"/>
    <col min="10" max="10" width="12.140625" style="0" bestFit="1" customWidth="1"/>
  </cols>
  <sheetData>
    <row r="4" ht="12.75">
      <c r="A4" s="311" t="s">
        <v>324</v>
      </c>
    </row>
    <row r="5" spans="1:10" ht="16.5">
      <c r="A5" s="394">
        <f ca="1">NOW()</f>
        <v>43047.64531817129</v>
      </c>
      <c r="B5" s="312" t="s">
        <v>325</v>
      </c>
      <c r="C5" s="313" t="s">
        <v>326</v>
      </c>
      <c r="D5" s="314" t="s">
        <v>435</v>
      </c>
      <c r="E5" s="314" t="s">
        <v>435</v>
      </c>
      <c r="F5" s="314" t="s">
        <v>435</v>
      </c>
      <c r="G5" s="314" t="s">
        <v>435</v>
      </c>
      <c r="H5" s="314" t="s">
        <v>435</v>
      </c>
      <c r="I5" s="314" t="s">
        <v>435</v>
      </c>
      <c r="J5" s="314" t="s">
        <v>327</v>
      </c>
    </row>
    <row r="6" ht="16.5">
      <c r="A6" s="316" t="s">
        <v>329</v>
      </c>
    </row>
    <row r="7" spans="1:2" ht="16.5">
      <c r="A7" s="316" t="s">
        <v>330</v>
      </c>
      <c r="B7" s="395"/>
    </row>
    <row r="8" spans="1:10" ht="16.5">
      <c r="A8" s="316" t="s">
        <v>331</v>
      </c>
      <c r="B8" t="s">
        <v>136</v>
      </c>
      <c r="C8" s="396"/>
      <c r="D8" s="397" t="s">
        <v>123</v>
      </c>
      <c r="E8" s="397" t="s">
        <v>128</v>
      </c>
      <c r="F8" s="397" t="s">
        <v>129</v>
      </c>
      <c r="G8" s="673" t="s">
        <v>596</v>
      </c>
      <c r="H8" s="397" t="s">
        <v>157</v>
      </c>
      <c r="I8" s="397" t="s">
        <v>167</v>
      </c>
      <c r="J8" s="398" t="s">
        <v>134</v>
      </c>
    </row>
    <row r="9" spans="1:11" ht="16.5">
      <c r="A9" s="337" t="s">
        <v>367</v>
      </c>
      <c r="B9" s="399">
        <f ca="1">YEAR(TODAY())-1</f>
        <v>2016</v>
      </c>
      <c r="C9" s="400"/>
      <c r="D9" s="400"/>
      <c r="E9" s="401"/>
      <c r="F9" s="402"/>
      <c r="G9" s="402"/>
      <c r="H9" s="402"/>
      <c r="I9" s="402"/>
      <c r="J9" s="402"/>
      <c r="K9" s="403"/>
    </row>
    <row r="10" spans="1:11" ht="16.5">
      <c r="A10" s="330" t="s">
        <v>339</v>
      </c>
      <c r="B10" s="404" t="s">
        <v>436</v>
      </c>
      <c r="C10" s="405"/>
      <c r="D10" s="668">
        <f>ROUND(INV!B8,0)</f>
        <v>567</v>
      </c>
      <c r="E10" s="668">
        <f>ROUND(INV!C8,0)</f>
        <v>774</v>
      </c>
      <c r="F10" s="668">
        <f>ROUND(INV!D8,0)</f>
        <v>4</v>
      </c>
      <c r="G10" s="668">
        <f>ROUND(INV!I8,0)</f>
        <v>2</v>
      </c>
      <c r="H10" s="668">
        <f>ROUND(INV!J8,0)</f>
        <v>59</v>
      </c>
      <c r="I10" s="668">
        <f>ROUND(INV!K8,0)</f>
        <v>0</v>
      </c>
      <c r="J10" s="668">
        <f>ROUND(INV!L8,0)</f>
        <v>1463</v>
      </c>
      <c r="K10" s="406"/>
    </row>
    <row r="11" spans="1:11" ht="16.5">
      <c r="A11" s="330" t="s">
        <v>339</v>
      </c>
      <c r="B11" s="404" t="s">
        <v>437</v>
      </c>
      <c r="C11" s="405"/>
      <c r="D11" s="668">
        <f>ROUND(INV!B9,0)</f>
        <v>55836</v>
      </c>
      <c r="E11" s="668">
        <f>ROUND(INV!C9,0)</f>
        <v>21107</v>
      </c>
      <c r="F11" s="668">
        <f>ROUND(INV!D9,0)</f>
        <v>1792</v>
      </c>
      <c r="G11" s="668">
        <f>ROUND(INV!I9,0)</f>
        <v>0</v>
      </c>
      <c r="H11" s="668">
        <f>ROUND(INV!J9,0)</f>
        <v>0</v>
      </c>
      <c r="I11" s="668">
        <f>ROUND(INV!K9,0)</f>
        <v>0</v>
      </c>
      <c r="J11" s="668">
        <f>ROUND(INV!L9,0)</f>
        <v>85127</v>
      </c>
      <c r="K11" s="406"/>
    </row>
    <row r="12" spans="1:11" ht="16.5">
      <c r="A12" s="330" t="s">
        <v>339</v>
      </c>
      <c r="B12" s="404" t="s">
        <v>438</v>
      </c>
      <c r="C12" s="405"/>
      <c r="D12" s="668">
        <f>ROUND(INV!B10,0)</f>
        <v>8744</v>
      </c>
      <c r="E12" s="668">
        <f>ROUND(INV!C10,0)</f>
        <v>30059</v>
      </c>
      <c r="F12" s="668">
        <f>ROUND(INV!D10,0)</f>
        <v>0</v>
      </c>
      <c r="G12" s="668">
        <f>ROUND(INV!I10,0)</f>
        <v>0</v>
      </c>
      <c r="H12" s="668">
        <f>ROUND(INV!J10,0)</f>
        <v>0</v>
      </c>
      <c r="I12" s="668">
        <f>ROUND(INV!K10,0)</f>
        <v>0</v>
      </c>
      <c r="J12" s="668">
        <f>ROUND(INV!L10,0)</f>
        <v>39166</v>
      </c>
      <c r="K12" s="406"/>
    </row>
    <row r="13" spans="1:11" ht="16.5">
      <c r="A13" s="330" t="s">
        <v>339</v>
      </c>
      <c r="B13" s="404" t="s">
        <v>439</v>
      </c>
      <c r="C13" s="405"/>
      <c r="D13" s="668">
        <f>ROUND(INV!B11,0)</f>
        <v>9929</v>
      </c>
      <c r="E13" s="668">
        <f>ROUND(INV!C11,0)</f>
        <v>315</v>
      </c>
      <c r="F13" s="668">
        <f>ROUND(INV!D11,0)</f>
        <v>116</v>
      </c>
      <c r="G13" s="668">
        <f>ROUND(INV!I11,0)</f>
        <v>147</v>
      </c>
      <c r="H13" s="668">
        <f>ROUND(INV!J11,0)</f>
        <v>20</v>
      </c>
      <c r="I13" s="668">
        <f>ROUND(INV!K11,0)</f>
        <v>0</v>
      </c>
      <c r="J13" s="668">
        <f>ROUND(INV!L11,0)</f>
        <v>10612</v>
      </c>
      <c r="K13" s="406"/>
    </row>
    <row r="14" spans="1:11" ht="17.25" thickBot="1">
      <c r="A14" s="330" t="s">
        <v>339</v>
      </c>
      <c r="B14" s="407" t="s">
        <v>440</v>
      </c>
      <c r="C14" s="408"/>
      <c r="D14" s="669">
        <f>ROUND(INV!B12,0)</f>
        <v>674</v>
      </c>
      <c r="E14" s="669">
        <f>ROUND(INV!C12,0)</f>
        <v>1380</v>
      </c>
      <c r="F14" s="669">
        <f>ROUND(INV!D12,0)</f>
        <v>0</v>
      </c>
      <c r="G14" s="669">
        <f>ROUND(INV!I12,0)</f>
        <v>0</v>
      </c>
      <c r="H14" s="669">
        <f>ROUND(INV!J12,0)</f>
        <v>0</v>
      </c>
      <c r="I14" s="669">
        <f>ROUND(INV!K12,0)</f>
        <v>0</v>
      </c>
      <c r="J14" s="669">
        <f>INV!L12</f>
        <v>2071.915</v>
      </c>
      <c r="K14" s="406"/>
    </row>
    <row r="15" spans="1:11" ht="16.5">
      <c r="A15" s="325" t="s">
        <v>334</v>
      </c>
      <c r="B15" s="409" t="s">
        <v>162</v>
      </c>
      <c r="C15" s="410"/>
      <c r="D15" s="670">
        <f>ROUND(INV!B13,0)</f>
        <v>75750</v>
      </c>
      <c r="E15" s="670">
        <f>ROUND(INV!C13,0)</f>
        <v>53636</v>
      </c>
      <c r="F15" s="670">
        <f>ROUND(INV!D13,0)</f>
        <v>1913</v>
      </c>
      <c r="G15" s="670">
        <f>ROUND(INV!I13,0)</f>
        <v>150</v>
      </c>
      <c r="H15" s="670">
        <f>ROUND(INV!J13,0)</f>
        <v>79</v>
      </c>
      <c r="I15" s="670">
        <f>ROUND(INV!K13,0)</f>
        <v>0</v>
      </c>
      <c r="J15" s="670">
        <f>ROUND(INV!L13,0)</f>
        <v>138440</v>
      </c>
      <c r="K15" s="406"/>
    </row>
    <row r="16" spans="1:11" ht="16.5">
      <c r="A16" s="328" t="s">
        <v>337</v>
      </c>
      <c r="B16" s="409"/>
      <c r="C16" s="410"/>
      <c r="D16" s="668"/>
      <c r="E16" s="668"/>
      <c r="F16" s="668"/>
      <c r="G16" s="668"/>
      <c r="H16" s="668"/>
      <c r="I16" s="668"/>
      <c r="J16" s="668"/>
      <c r="K16" s="406"/>
    </row>
    <row r="17" spans="1:11" ht="16.5">
      <c r="A17" s="330" t="s">
        <v>339</v>
      </c>
      <c r="B17" s="404" t="s">
        <v>436</v>
      </c>
      <c r="C17" s="405"/>
      <c r="D17" s="668">
        <f>ROUND(INV!B14,0)</f>
        <v>0</v>
      </c>
      <c r="E17" s="668">
        <f>ROUND(INV!C14,0)</f>
        <v>9496</v>
      </c>
      <c r="F17" s="668">
        <f>ROUND(INV!D14,0)</f>
        <v>15317</v>
      </c>
      <c r="G17" s="668">
        <f>ROUND(INV!I14,0)</f>
        <v>0</v>
      </c>
      <c r="H17" s="668">
        <f>ROUND(INV!J14,0)</f>
        <v>0</v>
      </c>
      <c r="I17" s="668">
        <f>ROUND(INV!K14,0)</f>
        <v>-6</v>
      </c>
      <c r="J17" s="668">
        <f>ROUND(INV!L14,0)</f>
        <v>25119</v>
      </c>
      <c r="K17" s="406"/>
    </row>
    <row r="18" spans="1:11" ht="16.5">
      <c r="A18" s="330" t="s">
        <v>339</v>
      </c>
      <c r="B18" s="404" t="s">
        <v>437</v>
      </c>
      <c r="C18" s="405"/>
      <c r="D18" s="668">
        <f>ROUND(INV!B15,0)</f>
        <v>3191</v>
      </c>
      <c r="E18" s="668">
        <f>ROUND(INV!C15,0)</f>
        <v>13424</v>
      </c>
      <c r="F18" s="668">
        <f>ROUND(INV!D15,0)</f>
        <v>9528</v>
      </c>
      <c r="G18" s="668">
        <f>ROUND(INV!I15,0)</f>
        <v>0</v>
      </c>
      <c r="H18" s="668">
        <f>ROUND(INV!J15,0)</f>
        <v>0</v>
      </c>
      <c r="I18" s="668">
        <f>ROUND(INV!K15,0)</f>
        <v>0</v>
      </c>
      <c r="J18" s="668">
        <f>ROUND(INV!L15,0)</f>
        <v>26377</v>
      </c>
      <c r="K18" s="406"/>
    </row>
    <row r="19" spans="1:11" ht="16.5">
      <c r="A19" s="330" t="s">
        <v>339</v>
      </c>
      <c r="B19" s="404" t="s">
        <v>441</v>
      </c>
      <c r="C19" s="405"/>
      <c r="D19" s="668">
        <f>ROUND(INV!B16,0)</f>
        <v>99337</v>
      </c>
      <c r="E19" s="668">
        <f>ROUND(INV!C16,0)</f>
        <v>0</v>
      </c>
      <c r="F19" s="668">
        <f>ROUND(INV!D16,0)</f>
        <v>32544</v>
      </c>
      <c r="G19" s="668">
        <f>ROUND(INV!I16,0)</f>
        <v>0</v>
      </c>
      <c r="H19" s="668">
        <f>ROUND(INV!J16,0)</f>
        <v>0</v>
      </c>
      <c r="I19" s="668">
        <f>ROUND(INV!K16,0)</f>
        <v>0</v>
      </c>
      <c r="J19" s="668">
        <f>ROUND(INV!L16,0)</f>
        <v>132812</v>
      </c>
      <c r="K19" s="406"/>
    </row>
    <row r="20" spans="1:11" ht="16.5">
      <c r="A20" s="330" t="s">
        <v>339</v>
      </c>
      <c r="B20" s="404" t="s">
        <v>439</v>
      </c>
      <c r="C20" s="405"/>
      <c r="D20" s="668">
        <f>ROUND(INV!B17,0)</f>
        <v>576</v>
      </c>
      <c r="E20" s="668">
        <f>ROUND(INV!C17,0)</f>
        <v>3091</v>
      </c>
      <c r="F20" s="668">
        <f>ROUND(INV!D17,0)</f>
        <v>3688</v>
      </c>
      <c r="G20" s="668">
        <f>ROUND(INV!I17,0)</f>
        <v>0</v>
      </c>
      <c r="H20" s="668">
        <f>ROUND(INV!J17,0)</f>
        <v>0</v>
      </c>
      <c r="I20" s="668">
        <f>ROUND(INV!K17,0)</f>
        <v>0</v>
      </c>
      <c r="J20" s="668">
        <f>ROUND(INV!L17,0)</f>
        <v>7370</v>
      </c>
      <c r="K20" s="406"/>
    </row>
    <row r="21" spans="1:11" ht="17.25" thickBot="1">
      <c r="A21" s="330" t="s">
        <v>339</v>
      </c>
      <c r="B21" s="407" t="s">
        <v>440</v>
      </c>
      <c r="C21" s="408"/>
      <c r="D21" s="669">
        <f>ROUND(INV!B18,0)</f>
        <v>0</v>
      </c>
      <c r="E21" s="669">
        <f>ROUND(INV!C18,0)</f>
        <v>0</v>
      </c>
      <c r="F21" s="669">
        <f>ROUND(INV!D18,0)</f>
        <v>674</v>
      </c>
      <c r="G21" s="669">
        <f>ROUND(INV!I18,0)</f>
        <v>0</v>
      </c>
      <c r="H21" s="669">
        <f>ROUND(INV!J18,0)</f>
        <v>0</v>
      </c>
      <c r="I21" s="669">
        <f>ROUND(INV!K18,0)</f>
        <v>0</v>
      </c>
      <c r="J21" s="669">
        <f>ROUND(INV!L18,0)</f>
        <v>674</v>
      </c>
      <c r="K21" s="406"/>
    </row>
    <row r="22" spans="1:11" ht="16.5">
      <c r="A22" s="325" t="s">
        <v>334</v>
      </c>
      <c r="B22" s="409" t="s">
        <v>140</v>
      </c>
      <c r="C22" s="410"/>
      <c r="D22" s="670">
        <f>ROUND(INV!B19,0)</f>
        <v>103104</v>
      </c>
      <c r="E22" s="670">
        <f>ROUND(INV!C19,0)</f>
        <v>26011</v>
      </c>
      <c r="F22" s="670">
        <f>ROUND(INV!D19,0)</f>
        <v>61751</v>
      </c>
      <c r="G22" s="670">
        <f>ROUND(INV!I19,0)</f>
        <v>0</v>
      </c>
      <c r="H22" s="670">
        <f>ROUND(INV!J19,0)</f>
        <v>0</v>
      </c>
      <c r="I22" s="670">
        <f>ROUND(INV!K19,0)</f>
        <v>-6</v>
      </c>
      <c r="J22" s="670">
        <f>ROUND(INV!L19,0)</f>
        <v>192352</v>
      </c>
      <c r="K22" s="406"/>
    </row>
    <row r="23" spans="1:11" ht="16.5">
      <c r="A23" s="328" t="s">
        <v>337</v>
      </c>
      <c r="B23" s="411"/>
      <c r="C23" s="412"/>
      <c r="D23" s="671"/>
      <c r="E23" s="671"/>
      <c r="F23" s="671"/>
      <c r="G23" s="671"/>
      <c r="H23" s="671"/>
      <c r="I23" s="671"/>
      <c r="J23" s="671"/>
      <c r="K23" s="406"/>
    </row>
    <row r="24" spans="1:11" ht="16.5">
      <c r="A24" s="330" t="s">
        <v>339</v>
      </c>
      <c r="B24" s="404" t="s">
        <v>442</v>
      </c>
      <c r="C24" s="405"/>
      <c r="D24" s="668">
        <f>ROUND(INV!B21,0)</f>
        <v>178854</v>
      </c>
      <c r="E24" s="668">
        <f>ROUND(INV!C21,0)</f>
        <v>79647</v>
      </c>
      <c r="F24" s="668">
        <f>ROUND(INV!D21,0)</f>
        <v>63664</v>
      </c>
      <c r="G24" s="668">
        <f>ROUND(INV!I21,0)</f>
        <v>150</v>
      </c>
      <c r="H24" s="668">
        <f>ROUND(INV!J21,0)</f>
        <v>79</v>
      </c>
      <c r="I24" s="668">
        <f>ROUND(INV!K21,0)</f>
        <v>-6</v>
      </c>
      <c r="J24" s="668">
        <f>ROUND(INV!L21,0)</f>
        <v>330792</v>
      </c>
      <c r="K24" s="406"/>
    </row>
    <row r="25" spans="1:11" ht="17.25" thickBot="1">
      <c r="A25" s="330" t="s">
        <v>339</v>
      </c>
      <c r="B25" s="407" t="s">
        <v>443</v>
      </c>
      <c r="C25" s="408"/>
      <c r="D25" s="669">
        <f>ROUND(INV!B22,0)</f>
        <v>220064</v>
      </c>
      <c r="E25" s="669">
        <f>ROUND(INV!C22,0)</f>
        <v>1068</v>
      </c>
      <c r="F25" s="669">
        <f>ROUND(INV!D22,0)</f>
        <v>110250</v>
      </c>
      <c r="G25" s="669">
        <f>ROUND(INV!I22,0)</f>
        <v>141306</v>
      </c>
      <c r="H25" s="669">
        <f>ROUND(INV!J22,0)</f>
        <v>0</v>
      </c>
      <c r="I25" s="669">
        <f>ROUND(INV!K22,0)</f>
        <v>-849</v>
      </c>
      <c r="J25" s="669">
        <f>INV!L22</f>
        <v>480614.978</v>
      </c>
      <c r="K25" s="406"/>
    </row>
    <row r="26" spans="1:10" ht="16.5">
      <c r="A26" s="383" t="s">
        <v>444</v>
      </c>
      <c r="B26" s="409" t="s">
        <v>35</v>
      </c>
      <c r="C26" s="410"/>
      <c r="D26" s="670">
        <f>ROUND(INV!B23,0)</f>
        <v>398918</v>
      </c>
      <c r="E26" s="670">
        <f>ROUND(INV!C23,0)</f>
        <v>80715</v>
      </c>
      <c r="F26" s="670">
        <f>ROUND(INV!D23,0)</f>
        <v>173915</v>
      </c>
      <c r="G26" s="670">
        <f>ROUND(INV!I23,0)</f>
        <v>141455</v>
      </c>
      <c r="H26" s="670">
        <f>ROUND(INV!J23,0)</f>
        <v>79</v>
      </c>
      <c r="I26" s="670">
        <f>ROUND(INV!K23,0)</f>
        <v>-855</v>
      </c>
      <c r="J26" s="670">
        <f>ROUND(INV!L23,0)</f>
        <v>811407</v>
      </c>
    </row>
    <row r="27" spans="1:10" ht="16.5">
      <c r="A27" s="328" t="s">
        <v>337</v>
      </c>
      <c r="B27" s="409"/>
      <c r="C27" s="410"/>
      <c r="D27" s="668"/>
      <c r="E27" s="668"/>
      <c r="F27" s="668"/>
      <c r="G27" s="668"/>
      <c r="H27" s="668"/>
      <c r="I27" s="668"/>
      <c r="J27" s="668"/>
    </row>
    <row r="28" spans="1:10" ht="16.5">
      <c r="A28" s="337" t="s">
        <v>367</v>
      </c>
      <c r="B28" s="409" t="s">
        <v>136</v>
      </c>
      <c r="C28" s="410"/>
      <c r="D28" s="668"/>
      <c r="E28" s="668"/>
      <c r="F28" s="668"/>
      <c r="G28" s="668"/>
      <c r="H28" s="668"/>
      <c r="I28" s="668"/>
      <c r="J28" s="668"/>
    </row>
    <row r="29" spans="1:10" ht="16.5">
      <c r="A29" s="330" t="s">
        <v>339</v>
      </c>
      <c r="B29" s="404" t="s">
        <v>445</v>
      </c>
      <c r="C29" s="405"/>
      <c r="D29" s="668">
        <f>ROUND(INV!B26,0)</f>
        <v>61360</v>
      </c>
      <c r="E29" s="668">
        <f>ROUND(INV!C26,0)</f>
        <v>20402</v>
      </c>
      <c r="F29" s="668">
        <f>ROUND(INV!D26,0)</f>
        <v>1910</v>
      </c>
      <c r="G29" s="668">
        <f>ROUND(INV!I26,0)</f>
        <v>146</v>
      </c>
      <c r="H29" s="668">
        <f>ROUND(INV!J26,0)</f>
        <v>20</v>
      </c>
      <c r="I29" s="668">
        <f>ROUND(INV!K26,0)</f>
        <v>0</v>
      </c>
      <c r="J29" s="668">
        <f>ROUND(INV!L26,0)</f>
        <v>90333</v>
      </c>
    </row>
    <row r="30" spans="1:10" ht="16.5">
      <c r="A30" s="330" t="s">
        <v>339</v>
      </c>
      <c r="B30" s="404" t="s">
        <v>438</v>
      </c>
      <c r="C30" s="405"/>
      <c r="D30" s="668">
        <f>ROUND(INV!B27,0)</f>
        <v>8744</v>
      </c>
      <c r="E30" s="668">
        <f>ROUND(INV!C27,0)</f>
        <v>30059</v>
      </c>
      <c r="F30" s="668">
        <f>ROUND(INV!D27,0)</f>
        <v>0</v>
      </c>
      <c r="G30" s="668">
        <f>ROUND(INV!I27,0)</f>
        <v>0</v>
      </c>
      <c r="H30" s="668">
        <f>ROUND(INV!J27,0)</f>
        <v>0</v>
      </c>
      <c r="I30" s="668">
        <f>ROUND(INV!K27,0)</f>
        <v>0</v>
      </c>
      <c r="J30" s="668">
        <f>ROUND(INV!L27,0)</f>
        <v>39166</v>
      </c>
    </row>
    <row r="31" spans="1:10" ht="16.5">
      <c r="A31" s="330" t="s">
        <v>339</v>
      </c>
      <c r="B31" s="404" t="s">
        <v>446</v>
      </c>
      <c r="C31" s="405"/>
      <c r="D31" s="668" t="e">
        <f>ROUND(INV!#REF!,0)</f>
        <v>#REF!</v>
      </c>
      <c r="E31" s="668" t="e">
        <f>ROUND(INV!#REF!,0)</f>
        <v>#REF!</v>
      </c>
      <c r="F31" s="668" t="e">
        <f>ROUND(INV!#REF!,0)</f>
        <v>#REF!</v>
      </c>
      <c r="G31" s="668" t="e">
        <f>ROUND(INV!#REF!,0)</f>
        <v>#REF!</v>
      </c>
      <c r="H31" s="668" t="e">
        <f>ROUND(INV!#REF!,0)</f>
        <v>#REF!</v>
      </c>
      <c r="I31" s="668" t="e">
        <f>ROUND(INV!#REF!,0)</f>
        <v>#REF!</v>
      </c>
      <c r="J31" s="668" t="e">
        <f>ROUND(INV!#REF!,0)</f>
        <v>#REF!</v>
      </c>
    </row>
    <row r="32" spans="1:10" ht="16.5">
      <c r="A32" s="330" t="s">
        <v>339</v>
      </c>
      <c r="B32" s="404" t="s">
        <v>447</v>
      </c>
      <c r="C32" s="405"/>
      <c r="D32" s="668">
        <f>ROUND(INV!B28,0)</f>
        <v>108077</v>
      </c>
      <c r="E32" s="668">
        <f>ROUND(INV!C28,0)</f>
        <v>27805</v>
      </c>
      <c r="F32" s="668">
        <f>ROUND(INV!D28,0)</f>
        <v>61081</v>
      </c>
      <c r="G32" s="668">
        <f>ROUND(INV!I28,0)</f>
        <v>4</v>
      </c>
      <c r="H32" s="668">
        <f>ROUND(INV!J28,0)</f>
        <v>59</v>
      </c>
      <c r="I32" s="668">
        <f>ROUND(INV!K28,0)</f>
        <v>-6</v>
      </c>
      <c r="J32" s="668">
        <f>ROUND(INV!L28,0)</f>
        <v>198548</v>
      </c>
    </row>
    <row r="33" spans="1:10" ht="17.25" thickBot="1">
      <c r="A33" s="330" t="s">
        <v>339</v>
      </c>
      <c r="B33" s="407" t="s">
        <v>440</v>
      </c>
      <c r="C33" s="408"/>
      <c r="D33" s="669">
        <f>ROUND(INV!B29,0)</f>
        <v>674</v>
      </c>
      <c r="E33" s="669">
        <f>ROUND(INV!C29,0)</f>
        <v>1380</v>
      </c>
      <c r="F33" s="669">
        <f>ROUND(INV!D29,0)</f>
        <v>674</v>
      </c>
      <c r="G33" s="669">
        <f>ROUND(INV!I29,0)</f>
        <v>0</v>
      </c>
      <c r="H33" s="669">
        <f>ROUND(INV!J29,0)</f>
        <v>0</v>
      </c>
      <c r="I33" s="669">
        <f>ROUND(INV!K29,0)</f>
        <v>0</v>
      </c>
      <c r="J33" s="669">
        <f>ROUND(INV!L29,0)</f>
        <v>2746</v>
      </c>
    </row>
    <row r="34" spans="1:10" ht="16.5">
      <c r="A34" s="383" t="s">
        <v>444</v>
      </c>
      <c r="B34" s="409" t="s">
        <v>175</v>
      </c>
      <c r="C34" s="410"/>
      <c r="D34" s="670">
        <f>ROUND(INV!B30,0)</f>
        <v>178854</v>
      </c>
      <c r="E34" s="670">
        <f>ROUND(INV!C30,0)</f>
        <v>79647</v>
      </c>
      <c r="F34" s="670">
        <f>ROUND(INV!D30,0)</f>
        <v>63664</v>
      </c>
      <c r="G34" s="670">
        <f>ROUND(INV!I30,0)</f>
        <v>150</v>
      </c>
      <c r="H34" s="670">
        <f>ROUND(INV!J30,0)</f>
        <v>79</v>
      </c>
      <c r="I34" s="670">
        <f>ROUND(INV!K30,0)</f>
        <v>-6</v>
      </c>
      <c r="J34" s="670">
        <f>ROUND(INV!L30,0)</f>
        <v>330792</v>
      </c>
    </row>
    <row r="35" spans="1:10" ht="16.5">
      <c r="A35" s="328" t="s">
        <v>337</v>
      </c>
      <c r="B35" s="411"/>
      <c r="C35" s="412"/>
      <c r="D35" s="671"/>
      <c r="E35" s="671"/>
      <c r="F35" s="671"/>
      <c r="G35" s="671"/>
      <c r="H35" s="671"/>
      <c r="I35" s="671"/>
      <c r="J35" s="671"/>
    </row>
    <row r="36" spans="1:10" ht="16.5">
      <c r="A36" s="330" t="s">
        <v>339</v>
      </c>
      <c r="B36" s="404" t="s">
        <v>448</v>
      </c>
      <c r="C36" s="405"/>
      <c r="D36" s="668">
        <f>ROUND(INV!B32,0)</f>
        <v>4</v>
      </c>
      <c r="E36" s="668">
        <f>ROUND(INV!C32,0)</f>
        <v>971</v>
      </c>
      <c r="F36" s="668">
        <f>ROUND(INV!D32,0)</f>
        <v>0</v>
      </c>
      <c r="G36" s="668">
        <f>ROUND(INV!I32,0)</f>
        <v>115</v>
      </c>
      <c r="H36" s="668">
        <f>ROUND(INV!J32,0)</f>
        <v>1</v>
      </c>
      <c r="I36" s="668">
        <f>ROUND(INV!K32,0)</f>
        <v>0</v>
      </c>
      <c r="J36" s="668">
        <f>ROUND(INV!L32,0)</f>
        <v>1716</v>
      </c>
    </row>
    <row r="37" spans="1:10" ht="16.5">
      <c r="A37" s="330" t="s">
        <v>339</v>
      </c>
      <c r="B37" s="404" t="s">
        <v>470</v>
      </c>
      <c r="C37" s="405"/>
      <c r="D37" s="668">
        <f>ROUND(INV!B33,0)</f>
        <v>94</v>
      </c>
      <c r="E37" s="668">
        <f>ROUND(INV!C33,0)</f>
        <v>33</v>
      </c>
      <c r="F37" s="668">
        <f>ROUND(INV!D33,0)</f>
        <v>8</v>
      </c>
      <c r="G37" s="668">
        <f>ROUND(INV!I33,0)</f>
        <v>120</v>
      </c>
      <c r="H37" s="668">
        <f>ROUND(INV!J33,0)</f>
        <v>-1</v>
      </c>
      <c r="I37" s="668">
        <f>ROUND(INV!K33,0)</f>
        <v>0</v>
      </c>
      <c r="J37" s="668">
        <f>ROUND(INV!L33,0)</f>
        <v>270</v>
      </c>
    </row>
    <row r="38" spans="1:10" ht="17.25" thickBot="1">
      <c r="A38" s="330" t="s">
        <v>339</v>
      </c>
      <c r="B38" s="407" t="s">
        <v>449</v>
      </c>
      <c r="C38" s="408"/>
      <c r="D38" s="669">
        <f>ROUND(INV!B34,0)</f>
        <v>35372</v>
      </c>
      <c r="E38" s="669">
        <f>ROUND(INV!C34,0)</f>
        <v>16315</v>
      </c>
      <c r="F38" s="669">
        <f>ROUND(INV!D34,0)</f>
        <v>8632</v>
      </c>
      <c r="G38" s="669">
        <f>ROUND(INV!I34,0)</f>
        <v>322</v>
      </c>
      <c r="H38" s="669">
        <f>ROUND(INV!J34,0)</f>
        <v>29550</v>
      </c>
      <c r="I38" s="669">
        <f>ROUND(INV!K34,0)</f>
        <v>-28745</v>
      </c>
      <c r="J38" s="669">
        <f>ROUND(INV!L34,0)</f>
        <v>64417</v>
      </c>
    </row>
    <row r="39" spans="1:10" ht="17.25" thickBot="1">
      <c r="A39" s="383" t="s">
        <v>450</v>
      </c>
      <c r="B39" s="413" t="s">
        <v>253</v>
      </c>
      <c r="C39" s="414"/>
      <c r="D39" s="672">
        <f>ROUND(INV!B35,0)</f>
        <v>214325</v>
      </c>
      <c r="E39" s="672">
        <f>ROUND(INV!C35,0)</f>
        <v>96966</v>
      </c>
      <c r="F39" s="672">
        <f>ROUND(INV!D35,0)</f>
        <v>72304</v>
      </c>
      <c r="G39" s="672">
        <f>ROUND(INV!I35,0)</f>
        <v>706</v>
      </c>
      <c r="H39" s="672">
        <f>ROUND(INV!J35,0)</f>
        <v>29629</v>
      </c>
      <c r="I39" s="672">
        <f>ROUND(INV!K35,0)</f>
        <v>-28751</v>
      </c>
      <c r="J39" s="672">
        <f>ROUND(INV!L35,0)</f>
        <v>397195</v>
      </c>
    </row>
    <row r="40" ht="12.75">
      <c r="J40" s="311" t="s">
        <v>373</v>
      </c>
    </row>
    <row r="41" spans="2:10" ht="12.75">
      <c r="B41" s="348" t="s">
        <v>374</v>
      </c>
      <c r="C41" s="350"/>
      <c r="D41" s="350"/>
      <c r="E41" s="350"/>
      <c r="F41" s="350"/>
      <c r="G41" s="350"/>
      <c r="H41" s="350"/>
      <c r="I41" s="350"/>
      <c r="J41" s="351"/>
    </row>
    <row r="42" spans="2:10" ht="12.75">
      <c r="B42" s="422" t="s">
        <v>452</v>
      </c>
      <c r="C42" s="44"/>
      <c r="D42" s="353">
        <f>D15-INV!B13</f>
        <v>-0.01600000000325963</v>
      </c>
      <c r="E42" s="353">
        <f>E15-INV!C13</f>
        <v>0.3059999999968568</v>
      </c>
      <c r="F42" s="353">
        <f>F15-INV!I13</f>
        <v>1763.426</v>
      </c>
      <c r="G42" s="353">
        <f>G15-INV!J13</f>
        <v>71.143</v>
      </c>
      <c r="H42" s="353">
        <f>H15-INV!K13</f>
        <v>79.122</v>
      </c>
      <c r="I42" s="353" t="e">
        <f>I15-INV!#REF!</f>
        <v>#REF!</v>
      </c>
      <c r="J42" s="354">
        <f>J15-INV!L13</f>
        <v>-0.04999999998835847</v>
      </c>
    </row>
    <row r="43" spans="2:10" ht="12.75">
      <c r="B43" s="422" t="s">
        <v>453</v>
      </c>
      <c r="C43" s="44"/>
      <c r="D43" s="353">
        <f>D22-INV!B19</f>
        <v>0.033999999999650754</v>
      </c>
      <c r="E43" s="353">
        <f>E22-INV!C19</f>
        <v>0.13799999999901047</v>
      </c>
      <c r="F43" s="353">
        <f>F22-INV!I19</f>
        <v>61751</v>
      </c>
      <c r="G43" s="353">
        <f>G22-INV!J19</f>
        <v>0</v>
      </c>
      <c r="H43" s="353">
        <f>H22-INV!K19</f>
        <v>5.812</v>
      </c>
      <c r="I43" s="353" t="e">
        <f>I22-INV!#REF!</f>
        <v>#REF!</v>
      </c>
      <c r="J43" s="354">
        <f>J22-INV!L19</f>
        <v>-0.33799999998882413</v>
      </c>
    </row>
    <row r="44" spans="2:10" ht="12.75">
      <c r="B44" s="422" t="s">
        <v>454</v>
      </c>
      <c r="C44" s="44"/>
      <c r="D44" s="353">
        <f>D26-INV!B23</f>
        <v>-0.0779999999795109</v>
      </c>
      <c r="E44" s="353">
        <f>E26-INV!C23</f>
        <v>0.23500000000058208</v>
      </c>
      <c r="F44" s="353">
        <f>F26-INV!I23</f>
        <v>32459.723999999987</v>
      </c>
      <c r="G44" s="353">
        <f>G26-INV!J23</f>
        <v>141376.143</v>
      </c>
      <c r="H44" s="353">
        <f>H26-INV!K23</f>
        <v>933.519</v>
      </c>
      <c r="I44" s="353" t="e">
        <f>I26-INV!#REF!</f>
        <v>#REF!</v>
      </c>
      <c r="J44" s="354">
        <f>J26-INV!L23</f>
        <v>-0.3660000000381842</v>
      </c>
    </row>
    <row r="45" spans="2:10" ht="12.75">
      <c r="B45" s="422" t="s">
        <v>455</v>
      </c>
      <c r="C45" s="44"/>
      <c r="D45" s="353">
        <f>D34-INV!B30</f>
        <v>0.01800000001094304</v>
      </c>
      <c r="E45" s="353">
        <f>E34-INV!C30</f>
        <v>0.4440000000031432</v>
      </c>
      <c r="F45" s="353">
        <f>F34-INV!I30</f>
        <v>63514.426</v>
      </c>
      <c r="G45" s="353">
        <f>G34-INV!J30</f>
        <v>71.143</v>
      </c>
      <c r="H45" s="353">
        <f>H34-INV!K30</f>
        <v>84.934</v>
      </c>
      <c r="I45" s="353" t="e">
        <f>I34-INV!#REF!</f>
        <v>#REF!</v>
      </c>
      <c r="J45" s="354">
        <f>J34-INV!L30</f>
        <v>-0.3879999999771826</v>
      </c>
    </row>
    <row r="46" spans="2:10" ht="12.75">
      <c r="B46" s="423" t="s">
        <v>456</v>
      </c>
      <c r="C46" s="356"/>
      <c r="D46" s="424">
        <f>D39-INV!B35</f>
        <v>0.45300000000861473</v>
      </c>
      <c r="E46" s="424">
        <f>E39-INV!C35</f>
        <v>0.40099999999802094</v>
      </c>
      <c r="F46" s="424">
        <f>F39-INV!I35</f>
        <v>71597.987</v>
      </c>
      <c r="G46" s="424">
        <f>G39-INV!J35</f>
        <v>-28923.08</v>
      </c>
      <c r="H46" s="424">
        <f>H39-INV!K35</f>
        <v>58379.867</v>
      </c>
      <c r="I46" s="424" t="e">
        <f>I39-INV!#REF!</f>
        <v>#REF!</v>
      </c>
      <c r="J46" s="425">
        <f>J39-INV!L35</f>
        <v>-0.0659999999916181</v>
      </c>
    </row>
  </sheetData>
  <sheetProtection/>
  <printOptions/>
  <pageMargins left="0.7" right="0.7" top="0.75" bottom="0.75" header="0.3" footer="0.3"/>
  <pageSetup fitToHeight="1" fitToWidth="1" horizontalDpi="600" verticalDpi="600" orientation="landscape" paperSize="9" scale="61" r:id="rId1"/>
</worksheet>
</file>

<file path=xl/worksheets/sheet35.xml><?xml version="1.0" encoding="utf-8"?>
<worksheet xmlns="http://schemas.openxmlformats.org/spreadsheetml/2006/main" xmlns:r="http://schemas.openxmlformats.org/officeDocument/2006/relationships">
  <sheetPr>
    <tabColor rgb="FFFFFF00"/>
  </sheetPr>
  <dimension ref="A4:K45"/>
  <sheetViews>
    <sheetView zoomScalePageLayoutView="0" workbookViewId="0" topLeftCell="A1">
      <selection activeCell="A1" sqref="A1"/>
    </sheetView>
  </sheetViews>
  <sheetFormatPr defaultColWidth="8.8515625" defaultRowHeight="12.75"/>
  <cols>
    <col min="1" max="1" width="23.140625" style="0" bestFit="1" customWidth="1"/>
    <col min="2" max="2" width="33.8515625" style="0" bestFit="1" customWidth="1"/>
    <col min="3" max="3" width="10.00390625" style="0" bestFit="1" customWidth="1"/>
    <col min="4" max="10" width="22.8515625" style="0" customWidth="1"/>
  </cols>
  <sheetData>
    <row r="4" ht="12.75">
      <c r="A4" s="311" t="s">
        <v>324</v>
      </c>
    </row>
    <row r="5" spans="1:10" ht="16.5">
      <c r="A5" s="394">
        <f ca="1">NOW()</f>
        <v>43047.64531817129</v>
      </c>
      <c r="B5" s="312" t="s">
        <v>325</v>
      </c>
      <c r="C5" s="313" t="s">
        <v>326</v>
      </c>
      <c r="D5" s="415" t="s">
        <v>379</v>
      </c>
      <c r="E5" s="415" t="s">
        <v>379</v>
      </c>
      <c r="F5" s="415" t="s">
        <v>379</v>
      </c>
      <c r="G5" s="415" t="s">
        <v>379</v>
      </c>
      <c r="H5" s="415" t="s">
        <v>379</v>
      </c>
      <c r="I5" s="415" t="s">
        <v>379</v>
      </c>
      <c r="J5" s="415" t="s">
        <v>328</v>
      </c>
    </row>
    <row r="6" ht="16.5">
      <c r="A6" s="316" t="s">
        <v>329</v>
      </c>
    </row>
    <row r="7" spans="1:2" ht="16.5">
      <c r="A7" s="316" t="s">
        <v>330</v>
      </c>
      <c r="B7" s="395"/>
    </row>
    <row r="8" spans="1:10" ht="22.5">
      <c r="A8" s="316" t="s">
        <v>331</v>
      </c>
      <c r="B8" t="s">
        <v>136</v>
      </c>
      <c r="C8" s="396"/>
      <c r="D8" s="397" t="s">
        <v>123</v>
      </c>
      <c r="E8" s="397" t="s">
        <v>128</v>
      </c>
      <c r="F8" s="397" t="s">
        <v>129</v>
      </c>
      <c r="G8" s="397" t="s">
        <v>211</v>
      </c>
      <c r="H8" s="397" t="s">
        <v>157</v>
      </c>
      <c r="I8" s="397" t="s">
        <v>167</v>
      </c>
      <c r="J8" s="398" t="s">
        <v>134</v>
      </c>
    </row>
    <row r="9" spans="1:11" ht="16.5">
      <c r="A9" s="337" t="s">
        <v>367</v>
      </c>
      <c r="B9" s="399">
        <v>2012</v>
      </c>
      <c r="C9" s="400"/>
      <c r="D9" s="400"/>
      <c r="E9" s="401"/>
      <c r="F9" s="402"/>
      <c r="G9" s="402"/>
      <c r="H9" s="402"/>
      <c r="I9" s="402"/>
      <c r="J9" s="402"/>
      <c r="K9" s="403"/>
    </row>
    <row r="10" spans="1:11" ht="16.5">
      <c r="A10" s="330" t="s">
        <v>339</v>
      </c>
      <c r="B10" s="404" t="s">
        <v>436</v>
      </c>
      <c r="C10" s="405"/>
      <c r="D10" s="416">
        <v>1209</v>
      </c>
      <c r="E10" s="417">
        <v>505</v>
      </c>
      <c r="F10" s="416">
        <v>54</v>
      </c>
      <c r="G10" s="416">
        <v>60</v>
      </c>
      <c r="H10" s="416">
        <v>11</v>
      </c>
      <c r="I10" s="416">
        <v>-2</v>
      </c>
      <c r="J10" s="416">
        <v>1837</v>
      </c>
      <c r="K10" s="406"/>
    </row>
    <row r="11" spans="1:11" ht="16.5">
      <c r="A11" s="330" t="s">
        <v>339</v>
      </c>
      <c r="B11" s="404" t="s">
        <v>437</v>
      </c>
      <c r="C11" s="405"/>
      <c r="D11" s="416">
        <v>64853</v>
      </c>
      <c r="E11" s="416">
        <v>17640</v>
      </c>
      <c r="F11" s="416">
        <v>9890</v>
      </c>
      <c r="G11" s="416">
        <v>4036</v>
      </c>
      <c r="H11" s="416">
        <v>0</v>
      </c>
      <c r="I11" s="416">
        <v>0</v>
      </c>
      <c r="J11" s="416">
        <v>96419</v>
      </c>
      <c r="K11" s="406"/>
    </row>
    <row r="12" spans="1:11" ht="16.5">
      <c r="A12" s="330" t="s">
        <v>339</v>
      </c>
      <c r="B12" s="404" t="s">
        <v>438</v>
      </c>
      <c r="C12" s="405"/>
      <c r="D12" s="416">
        <v>10260</v>
      </c>
      <c r="E12" s="416">
        <v>18825</v>
      </c>
      <c r="F12" s="416">
        <v>8</v>
      </c>
      <c r="G12" s="416">
        <v>643</v>
      </c>
      <c r="H12" s="416">
        <v>0</v>
      </c>
      <c r="I12" s="416">
        <v>0</v>
      </c>
      <c r="J12" s="416">
        <v>29736</v>
      </c>
      <c r="K12" s="406"/>
    </row>
    <row r="13" spans="1:11" ht="16.5">
      <c r="A13" s="330" t="s">
        <v>339</v>
      </c>
      <c r="B13" s="404" t="s">
        <v>439</v>
      </c>
      <c r="C13" s="405"/>
      <c r="D13" s="416">
        <v>12476</v>
      </c>
      <c r="E13" s="416">
        <v>40</v>
      </c>
      <c r="F13" s="416">
        <v>0</v>
      </c>
      <c r="G13" s="416">
        <v>43</v>
      </c>
      <c r="H13" s="416">
        <v>744</v>
      </c>
      <c r="I13" s="416">
        <v>0</v>
      </c>
      <c r="J13" s="416">
        <v>13303</v>
      </c>
      <c r="K13" s="406"/>
    </row>
    <row r="14" spans="1:11" ht="17.25" thickBot="1">
      <c r="A14" s="330" t="s">
        <v>339</v>
      </c>
      <c r="B14" s="407" t="s">
        <v>440</v>
      </c>
      <c r="C14" s="408"/>
      <c r="D14" s="418">
        <v>775</v>
      </c>
      <c r="E14" s="418">
        <v>2009</v>
      </c>
      <c r="F14" s="418">
        <v>0</v>
      </c>
      <c r="G14" s="418">
        <v>0</v>
      </c>
      <c r="H14" s="418">
        <v>0</v>
      </c>
      <c r="I14" s="418">
        <v>0</v>
      </c>
      <c r="J14" s="418">
        <v>2784</v>
      </c>
      <c r="K14" s="406"/>
    </row>
    <row r="15" spans="1:11" ht="16.5">
      <c r="A15" s="325" t="s">
        <v>334</v>
      </c>
      <c r="B15" s="409" t="s">
        <v>162</v>
      </c>
      <c r="C15" s="410"/>
      <c r="D15" s="419">
        <v>89573</v>
      </c>
      <c r="E15" s="419">
        <v>39019</v>
      </c>
      <c r="F15" s="419">
        <v>9952</v>
      </c>
      <c r="G15" s="419">
        <v>4782</v>
      </c>
      <c r="H15" s="419">
        <v>755</v>
      </c>
      <c r="I15" s="419">
        <v>-2</v>
      </c>
      <c r="J15" s="419">
        <v>144079</v>
      </c>
      <c r="K15" s="406"/>
    </row>
    <row r="16" spans="1:11" ht="16.5">
      <c r="A16" s="328" t="s">
        <v>337</v>
      </c>
      <c r="B16" s="409"/>
      <c r="C16" s="410"/>
      <c r="D16" s="416"/>
      <c r="E16" s="416"/>
      <c r="F16" s="416"/>
      <c r="G16" s="416"/>
      <c r="H16" s="416"/>
      <c r="I16" s="416"/>
      <c r="J16" s="416"/>
      <c r="K16" s="406"/>
    </row>
    <row r="17" spans="1:11" ht="16.5">
      <c r="A17" s="330" t="s">
        <v>339</v>
      </c>
      <c r="B17" s="404" t="s">
        <v>436</v>
      </c>
      <c r="C17" s="405"/>
      <c r="D17" s="416">
        <v>0</v>
      </c>
      <c r="E17" s="416">
        <v>7608</v>
      </c>
      <c r="F17" s="416">
        <v>26045</v>
      </c>
      <c r="G17" s="416">
        <v>3459</v>
      </c>
      <c r="H17" s="416">
        <v>0</v>
      </c>
      <c r="I17" s="416">
        <v>-4</v>
      </c>
      <c r="J17" s="416">
        <v>37108</v>
      </c>
      <c r="K17" s="406"/>
    </row>
    <row r="18" spans="1:11" ht="16.5">
      <c r="A18" s="330" t="s">
        <v>339</v>
      </c>
      <c r="B18" s="404" t="s">
        <v>437</v>
      </c>
      <c r="C18" s="405"/>
      <c r="D18" s="416">
        <v>0</v>
      </c>
      <c r="E18" s="416">
        <v>15124</v>
      </c>
      <c r="F18" s="416">
        <v>11975</v>
      </c>
      <c r="G18" s="416">
        <v>277</v>
      </c>
      <c r="H18" s="416">
        <v>0</v>
      </c>
      <c r="I18" s="416">
        <v>0</v>
      </c>
      <c r="J18" s="416">
        <v>27376</v>
      </c>
      <c r="K18" s="406"/>
    </row>
    <row r="19" spans="1:11" ht="24">
      <c r="A19" s="330" t="s">
        <v>339</v>
      </c>
      <c r="B19" s="404" t="s">
        <v>441</v>
      </c>
      <c r="C19" s="405"/>
      <c r="D19" s="416">
        <v>61729</v>
      </c>
      <c r="E19" s="416">
        <v>0</v>
      </c>
      <c r="F19" s="416">
        <v>8495</v>
      </c>
      <c r="G19" s="416">
        <v>1060</v>
      </c>
      <c r="H19" s="416">
        <v>0</v>
      </c>
      <c r="I19" s="416">
        <v>0</v>
      </c>
      <c r="J19" s="416">
        <v>71284</v>
      </c>
      <c r="K19" s="406"/>
    </row>
    <row r="20" spans="1:11" ht="16.5">
      <c r="A20" s="330" t="s">
        <v>339</v>
      </c>
      <c r="B20" s="404" t="s">
        <v>439</v>
      </c>
      <c r="C20" s="405"/>
      <c r="D20" s="416">
        <v>0</v>
      </c>
      <c r="E20" s="416">
        <v>491</v>
      </c>
      <c r="F20" s="416">
        <v>3519</v>
      </c>
      <c r="G20" s="416">
        <v>1619</v>
      </c>
      <c r="H20" s="416">
        <v>0</v>
      </c>
      <c r="I20" s="416">
        <v>0</v>
      </c>
      <c r="J20" s="416">
        <v>5629</v>
      </c>
      <c r="K20" s="406"/>
    </row>
    <row r="21" spans="1:11" ht="17.25" thickBot="1">
      <c r="A21" s="330" t="s">
        <v>339</v>
      </c>
      <c r="B21" s="407" t="s">
        <v>440</v>
      </c>
      <c r="C21" s="408"/>
      <c r="D21" s="418">
        <v>0</v>
      </c>
      <c r="E21" s="418">
        <v>0</v>
      </c>
      <c r="F21" s="418">
        <v>1132</v>
      </c>
      <c r="G21" s="418">
        <v>0</v>
      </c>
      <c r="H21" s="418">
        <v>0</v>
      </c>
      <c r="I21" s="418">
        <v>0</v>
      </c>
      <c r="J21" s="418">
        <v>1132</v>
      </c>
      <c r="K21" s="406"/>
    </row>
    <row r="22" spans="1:11" ht="24">
      <c r="A22" s="325" t="s">
        <v>334</v>
      </c>
      <c r="B22" s="409" t="s">
        <v>140</v>
      </c>
      <c r="C22" s="410"/>
      <c r="D22" s="419">
        <v>61729</v>
      </c>
      <c r="E22" s="419">
        <v>23223</v>
      </c>
      <c r="F22" s="419">
        <v>51166</v>
      </c>
      <c r="G22" s="419">
        <v>6415</v>
      </c>
      <c r="H22" s="419">
        <v>0</v>
      </c>
      <c r="I22" s="419">
        <v>-4</v>
      </c>
      <c r="J22" s="419">
        <v>142529</v>
      </c>
      <c r="K22" s="406"/>
    </row>
    <row r="23" spans="1:11" ht="16.5">
      <c r="A23" s="328" t="s">
        <v>337</v>
      </c>
      <c r="B23" s="411"/>
      <c r="C23" s="412"/>
      <c r="D23" s="420"/>
      <c r="E23" s="420"/>
      <c r="F23" s="420"/>
      <c r="G23" s="420"/>
      <c r="H23" s="420"/>
      <c r="I23" s="420"/>
      <c r="J23" s="420"/>
      <c r="K23" s="406"/>
    </row>
    <row r="24" spans="1:11" ht="16.5">
      <c r="A24" s="330" t="s">
        <v>339</v>
      </c>
      <c r="B24" s="404" t="s">
        <v>442</v>
      </c>
      <c r="C24" s="405"/>
      <c r="D24" s="419">
        <v>151302</v>
      </c>
      <c r="E24" s="419">
        <v>62242</v>
      </c>
      <c r="F24" s="419">
        <v>61118</v>
      </c>
      <c r="G24" s="419">
        <v>11197</v>
      </c>
      <c r="H24" s="419">
        <v>755</v>
      </c>
      <c r="I24" s="419">
        <v>-6</v>
      </c>
      <c r="J24" s="419">
        <v>286608</v>
      </c>
      <c r="K24" s="406"/>
    </row>
    <row r="25" spans="1:11" ht="24.75" thickBot="1">
      <c r="A25" s="330" t="s">
        <v>339</v>
      </c>
      <c r="B25" s="407" t="s">
        <v>443</v>
      </c>
      <c r="C25" s="408"/>
      <c r="D25" s="421">
        <v>91951</v>
      </c>
      <c r="E25" s="421">
        <v>0</v>
      </c>
      <c r="F25" s="421">
        <v>0</v>
      </c>
      <c r="G25" s="421">
        <v>44959</v>
      </c>
      <c r="H25" s="421">
        <v>0</v>
      </c>
      <c r="I25" s="421">
        <v>0</v>
      </c>
      <c r="J25" s="421">
        <v>136910</v>
      </c>
      <c r="K25" s="406"/>
    </row>
    <row r="26" spans="1:10" ht="24">
      <c r="A26" s="383" t="s">
        <v>444</v>
      </c>
      <c r="B26" s="409" t="s">
        <v>35</v>
      </c>
      <c r="C26" s="410"/>
      <c r="D26" s="419">
        <v>243253</v>
      </c>
      <c r="E26" s="419">
        <v>62242</v>
      </c>
      <c r="F26" s="419">
        <v>61118</v>
      </c>
      <c r="G26" s="419">
        <v>56156</v>
      </c>
      <c r="H26" s="419">
        <v>755</v>
      </c>
      <c r="I26" s="419">
        <v>-6</v>
      </c>
      <c r="J26" s="419">
        <v>423518</v>
      </c>
    </row>
    <row r="27" spans="1:10" ht="16.5">
      <c r="A27" s="328" t="s">
        <v>337</v>
      </c>
      <c r="B27" s="409"/>
      <c r="C27" s="410"/>
      <c r="D27" s="416"/>
      <c r="E27" s="416"/>
      <c r="F27" s="416"/>
      <c r="G27" s="416"/>
      <c r="H27" s="416"/>
      <c r="I27" s="416"/>
      <c r="J27" s="416"/>
    </row>
    <row r="28" spans="1:10" ht="16.5">
      <c r="A28" s="337" t="s">
        <v>367</v>
      </c>
      <c r="B28" s="409" t="s">
        <v>136</v>
      </c>
      <c r="C28" s="410"/>
      <c r="D28" s="416"/>
      <c r="E28" s="416"/>
      <c r="F28" s="416"/>
      <c r="G28" s="416"/>
      <c r="H28" s="416"/>
      <c r="I28" s="416"/>
      <c r="J28" s="416"/>
    </row>
    <row r="29" spans="1:10" ht="16.5">
      <c r="A29" s="330" t="s">
        <v>339</v>
      </c>
      <c r="B29" s="404" t="s">
        <v>445</v>
      </c>
      <c r="C29" s="405"/>
      <c r="D29" s="416">
        <v>74060</v>
      </c>
      <c r="E29" s="416">
        <v>18016</v>
      </c>
      <c r="F29" s="416">
        <v>9896</v>
      </c>
      <c r="G29" s="416">
        <v>3861</v>
      </c>
      <c r="H29" s="416">
        <v>27</v>
      </c>
      <c r="I29" s="416">
        <v>0</v>
      </c>
      <c r="J29" s="416">
        <v>105860</v>
      </c>
    </row>
    <row r="30" spans="1:10" ht="16.5">
      <c r="A30" s="330" t="s">
        <v>339</v>
      </c>
      <c r="B30" s="404" t="s">
        <v>438</v>
      </c>
      <c r="C30" s="405"/>
      <c r="D30" s="416">
        <v>10260</v>
      </c>
      <c r="E30" s="416">
        <v>18825</v>
      </c>
      <c r="F30" s="416">
        <v>8</v>
      </c>
      <c r="G30" s="416">
        <v>643</v>
      </c>
      <c r="H30" s="416">
        <v>0</v>
      </c>
      <c r="I30" s="416">
        <v>0</v>
      </c>
      <c r="J30" s="416">
        <v>29736</v>
      </c>
    </row>
    <row r="31" spans="1:10" ht="16.5">
      <c r="A31" s="330" t="s">
        <v>339</v>
      </c>
      <c r="B31" s="404" t="s">
        <v>446</v>
      </c>
      <c r="C31" s="405"/>
      <c r="D31" s="416">
        <v>0</v>
      </c>
      <c r="E31" s="416">
        <v>0</v>
      </c>
      <c r="F31" s="416">
        <v>0</v>
      </c>
      <c r="G31" s="416">
        <v>168</v>
      </c>
      <c r="H31" s="416">
        <v>0</v>
      </c>
      <c r="I31" s="416">
        <v>0</v>
      </c>
      <c r="J31" s="416">
        <v>168</v>
      </c>
    </row>
    <row r="32" spans="1:10" ht="24">
      <c r="A32" s="330" t="s">
        <v>339</v>
      </c>
      <c r="B32" s="404" t="s">
        <v>447</v>
      </c>
      <c r="C32" s="405"/>
      <c r="D32" s="416">
        <v>66207</v>
      </c>
      <c r="E32" s="416">
        <v>23392</v>
      </c>
      <c r="F32" s="416">
        <v>50082</v>
      </c>
      <c r="G32" s="416">
        <v>6525</v>
      </c>
      <c r="H32" s="416">
        <v>728</v>
      </c>
      <c r="I32" s="416">
        <v>-6</v>
      </c>
      <c r="J32" s="416">
        <v>146928</v>
      </c>
    </row>
    <row r="33" spans="1:10" ht="17.25" thickBot="1">
      <c r="A33" s="330" t="s">
        <v>339</v>
      </c>
      <c r="B33" s="407" t="s">
        <v>440</v>
      </c>
      <c r="C33" s="408"/>
      <c r="D33" s="418">
        <v>775</v>
      </c>
      <c r="E33" s="418">
        <v>2009</v>
      </c>
      <c r="F33" s="418">
        <v>1132</v>
      </c>
      <c r="G33" s="418">
        <v>0</v>
      </c>
      <c r="H33" s="418">
        <v>0</v>
      </c>
      <c r="I33" s="418">
        <v>0</v>
      </c>
      <c r="J33" s="418">
        <v>3916</v>
      </c>
    </row>
    <row r="34" spans="1:10" ht="24">
      <c r="A34" s="383" t="s">
        <v>444</v>
      </c>
      <c r="B34" s="409" t="s">
        <v>175</v>
      </c>
      <c r="C34" s="410"/>
      <c r="D34" s="419">
        <v>151302</v>
      </c>
      <c r="E34" s="419">
        <v>62242</v>
      </c>
      <c r="F34" s="419">
        <v>61118</v>
      </c>
      <c r="G34" s="419">
        <v>11197</v>
      </c>
      <c r="H34" s="419">
        <v>755</v>
      </c>
      <c r="I34" s="419">
        <v>-6</v>
      </c>
      <c r="J34" s="419">
        <v>286608</v>
      </c>
    </row>
    <row r="35" spans="1:10" ht="16.5">
      <c r="A35" s="328" t="s">
        <v>337</v>
      </c>
      <c r="B35" s="411"/>
      <c r="C35" s="412"/>
      <c r="D35" s="420"/>
      <c r="E35" s="420"/>
      <c r="F35" s="420"/>
      <c r="G35" s="420"/>
      <c r="H35" s="420"/>
      <c r="I35" s="420"/>
      <c r="J35" s="420"/>
    </row>
    <row r="36" spans="1:10" ht="16.5">
      <c r="A36" s="330" t="s">
        <v>339</v>
      </c>
      <c r="B36" s="404" t="s">
        <v>448</v>
      </c>
      <c r="C36" s="405"/>
      <c r="D36" s="416">
        <v>77</v>
      </c>
      <c r="E36" s="416">
        <v>52</v>
      </c>
      <c r="F36" s="416">
        <v>9</v>
      </c>
      <c r="G36" s="416">
        <v>600</v>
      </c>
      <c r="H36" s="416">
        <v>4</v>
      </c>
      <c r="I36" s="416">
        <v>0</v>
      </c>
      <c r="J36" s="416">
        <v>742</v>
      </c>
    </row>
    <row r="37" spans="1:10" ht="17.25" thickBot="1">
      <c r="A37" s="330" t="s">
        <v>339</v>
      </c>
      <c r="B37" s="407" t="s">
        <v>449</v>
      </c>
      <c r="C37" s="408"/>
      <c r="D37" s="418">
        <v>25852</v>
      </c>
      <c r="E37" s="418">
        <v>19403</v>
      </c>
      <c r="F37" s="418">
        <v>7086</v>
      </c>
      <c r="G37" s="418">
        <v>3789</v>
      </c>
      <c r="H37" s="418">
        <v>35878</v>
      </c>
      <c r="I37" s="418">
        <v>-33871</v>
      </c>
      <c r="J37" s="418">
        <v>58227</v>
      </c>
    </row>
    <row r="38" spans="1:10" ht="17.25" thickBot="1">
      <c r="A38" s="383" t="s">
        <v>451</v>
      </c>
      <c r="B38" s="413" t="s">
        <v>253</v>
      </c>
      <c r="C38" s="414"/>
      <c r="D38" s="421">
        <v>177231</v>
      </c>
      <c r="E38" s="421">
        <v>81697</v>
      </c>
      <c r="F38" s="421">
        <v>68213</v>
      </c>
      <c r="G38" s="421">
        <v>15586</v>
      </c>
      <c r="H38" s="421">
        <v>36637</v>
      </c>
      <c r="I38" s="421">
        <v>-32520</v>
      </c>
      <c r="J38" s="421">
        <v>345577</v>
      </c>
    </row>
    <row r="39" ht="12.75">
      <c r="J39" s="311" t="s">
        <v>373</v>
      </c>
    </row>
    <row r="40" spans="2:10" ht="12.75">
      <c r="B40" s="348" t="s">
        <v>374</v>
      </c>
      <c r="C40" s="350"/>
      <c r="D40" s="350"/>
      <c r="E40" s="350"/>
      <c r="F40" s="350"/>
      <c r="G40" s="350"/>
      <c r="H40" s="350"/>
      <c r="I40" s="350"/>
      <c r="J40" s="351"/>
    </row>
    <row r="41" spans="2:10" ht="12.75">
      <c r="B41" s="422" t="s">
        <v>452</v>
      </c>
      <c r="C41" s="44"/>
      <c r="D41" s="353">
        <f>D15-INV!B49</f>
        <v>-3472.869000000006</v>
      </c>
      <c r="E41" s="353">
        <f>E15-INV!C49</f>
        <v>-15279.226999999999</v>
      </c>
      <c r="F41" s="353">
        <f>F15-INV!I49</f>
        <v>9861.72</v>
      </c>
      <c r="G41" s="353">
        <f>G15-INV!J49</f>
        <v>4696.826</v>
      </c>
      <c r="H41" s="353">
        <f>H15-INV!K49</f>
        <v>755.201</v>
      </c>
      <c r="I41" s="353" t="e">
        <f>I15-INV!#REF!</f>
        <v>#REF!</v>
      </c>
      <c r="J41" s="354">
        <f>J15-INV!L49</f>
        <v>-12733.954999999987</v>
      </c>
    </row>
    <row r="42" spans="2:10" ht="12.75">
      <c r="B42" s="422" t="s">
        <v>453</v>
      </c>
      <c r="C42" s="44"/>
      <c r="D42" s="353">
        <f>D22-INV!B55</f>
        <v>-45611.822</v>
      </c>
      <c r="E42" s="353">
        <f>E22-INV!C55</f>
        <v>-4762.135999999999</v>
      </c>
      <c r="F42" s="353">
        <f>F22-INV!I55</f>
        <v>51166</v>
      </c>
      <c r="G42" s="353">
        <f>G22-INV!J55</f>
        <v>6415</v>
      </c>
      <c r="H42" s="353">
        <f>H22-INV!K55</f>
        <v>6.631</v>
      </c>
      <c r="I42" s="353" t="e">
        <f>I22-INV!#REF!</f>
        <v>#REF!</v>
      </c>
      <c r="J42" s="354">
        <f>J22-INV!L55</f>
        <v>-61081.45499999999</v>
      </c>
    </row>
    <row r="43" spans="2:10" ht="12.75">
      <c r="B43" s="422" t="s">
        <v>454</v>
      </c>
      <c r="C43" s="44"/>
      <c r="D43" s="353">
        <f>D26-INV!B59</f>
        <v>-197205.23599999998</v>
      </c>
      <c r="E43" s="353">
        <f>E26-INV!C59</f>
        <v>-20993.137000000002</v>
      </c>
      <c r="F43" s="353">
        <f>F26-INV!I59</f>
        <v>-69861.288</v>
      </c>
      <c r="G43" s="353">
        <f>G26-INV!J59</f>
        <v>56070.826</v>
      </c>
      <c r="H43" s="353">
        <f>H26-INV!K59</f>
        <v>1626.089</v>
      </c>
      <c r="I43" s="353" t="e">
        <f>I26-INV!#REF!</f>
        <v>#REF!</v>
      </c>
      <c r="J43" s="354">
        <f>J26-INV!L59</f>
        <v>-319681.515</v>
      </c>
    </row>
    <row r="44" spans="2:10" ht="12.75">
      <c r="B44" s="422" t="s">
        <v>455</v>
      </c>
      <c r="C44" s="44"/>
      <c r="D44" s="353">
        <f>D34-INV!B66</f>
        <v>-49084.69099999999</v>
      </c>
      <c r="E44" s="353">
        <f>E34-INV!C66</f>
        <v>-20041.362999999998</v>
      </c>
      <c r="F44" s="353">
        <f>F34-INV!I66</f>
        <v>61027.72</v>
      </c>
      <c r="G44" s="353">
        <f>G34-INV!J66</f>
        <v>11111.826</v>
      </c>
      <c r="H44" s="353">
        <f>H34-INV!K66</f>
        <v>761.832</v>
      </c>
      <c r="I44" s="353" t="e">
        <f>I34-INV!#REF!</f>
        <v>#REF!</v>
      </c>
      <c r="J44" s="354">
        <f>J34-INV!L66</f>
        <v>-73815.40999999997</v>
      </c>
    </row>
    <row r="45" spans="2:10" ht="12.75">
      <c r="B45" s="423" t="s">
        <v>456</v>
      </c>
      <c r="C45" s="356"/>
      <c r="D45" s="424">
        <f>D38-INV!B71</f>
        <v>-54261.71299999999</v>
      </c>
      <c r="E45" s="426">
        <f>E38-INV!C71</f>
        <v>-16743.964000000007</v>
      </c>
      <c r="F45" s="424">
        <f>F38-INV!I71</f>
        <v>67606.039</v>
      </c>
      <c r="G45" s="424">
        <f>G38-INV!J71</f>
        <v>-15606.039</v>
      </c>
      <c r="H45" s="424">
        <f>H38-INV!K71</f>
        <v>66981.956</v>
      </c>
      <c r="I45" s="426" t="e">
        <f>I38-INV!#REF!</f>
        <v>#REF!</v>
      </c>
      <c r="J45" s="427">
        <f>J38-INV!L71</f>
        <v>-80357.85200000001</v>
      </c>
    </row>
  </sheetData>
  <sheetProtection/>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00B050"/>
    <pageSetUpPr fitToPage="1"/>
  </sheetPr>
  <dimension ref="A1:C45"/>
  <sheetViews>
    <sheetView showGridLines="0" tabSelected="1" zoomScalePageLayoutView="0" workbookViewId="0" topLeftCell="A1">
      <selection activeCell="A1" sqref="A1:C1"/>
    </sheetView>
  </sheetViews>
  <sheetFormatPr defaultColWidth="9.140625" defaultRowHeight="11.25" customHeight="1"/>
  <cols>
    <col min="1" max="2" width="4.7109375" style="705" customWidth="1"/>
    <col min="3" max="3" width="111.28125" style="705" customWidth="1"/>
    <col min="4" max="16384" width="9.140625" style="862" customWidth="1"/>
  </cols>
  <sheetData>
    <row r="1" spans="1:3" ht="17.25" customHeight="1">
      <c r="A1" s="904" t="s">
        <v>141</v>
      </c>
      <c r="B1" s="905"/>
      <c r="C1" s="905"/>
    </row>
    <row r="2" spans="1:3" ht="17.25" customHeight="1">
      <c r="A2" s="904" t="s">
        <v>316</v>
      </c>
      <c r="B2" s="906"/>
      <c r="C2" s="906"/>
    </row>
    <row r="3" spans="1:3" ht="17.25" customHeight="1">
      <c r="A3" s="904" t="s">
        <v>782</v>
      </c>
      <c r="B3" s="906"/>
      <c r="C3" s="906"/>
    </row>
    <row r="4" spans="1:3" ht="22.5" customHeight="1">
      <c r="A4" s="706"/>
      <c r="B4" s="706"/>
      <c r="C4" s="706"/>
    </row>
    <row r="5" spans="1:3" ht="11.25" customHeight="1">
      <c r="A5" s="707" t="s">
        <v>751</v>
      </c>
      <c r="B5" s="706"/>
      <c r="C5" s="706"/>
    </row>
    <row r="6" spans="1:3" ht="75.75" customHeight="1">
      <c r="A6" s="903" t="s">
        <v>780</v>
      </c>
      <c r="B6" s="903"/>
      <c r="C6" s="903"/>
    </row>
    <row r="7" spans="1:3" ht="11.25" customHeight="1">
      <c r="A7" s="903"/>
      <c r="B7" s="903"/>
      <c r="C7" s="903"/>
    </row>
    <row r="8" spans="1:3" ht="11.25" customHeight="1">
      <c r="A8" s="707" t="s">
        <v>90</v>
      </c>
      <c r="B8" s="706"/>
      <c r="C8" s="706"/>
    </row>
    <row r="9" spans="1:3" ht="102" customHeight="1">
      <c r="A9" s="902" t="s">
        <v>304</v>
      </c>
      <c r="B9" s="902"/>
      <c r="C9" s="902"/>
    </row>
    <row r="10" spans="1:3" ht="11.25" customHeight="1">
      <c r="A10" s="708" t="s">
        <v>302</v>
      </c>
      <c r="B10" s="902" t="s">
        <v>693</v>
      </c>
      <c r="C10" s="902"/>
    </row>
    <row r="11" spans="1:3" ht="11.25" customHeight="1">
      <c r="A11" s="708" t="s">
        <v>302</v>
      </c>
      <c r="B11" s="902" t="s">
        <v>694</v>
      </c>
      <c r="C11" s="902"/>
    </row>
    <row r="12" spans="1:3" ht="11.25" customHeight="1">
      <c r="A12" s="709"/>
      <c r="B12" s="708" t="s">
        <v>302</v>
      </c>
      <c r="C12" s="859" t="s">
        <v>695</v>
      </c>
    </row>
    <row r="13" spans="1:3" ht="24" customHeight="1">
      <c r="A13" s="709"/>
      <c r="B13" s="708" t="s">
        <v>302</v>
      </c>
      <c r="C13" s="859" t="s">
        <v>696</v>
      </c>
    </row>
    <row r="14" spans="1:3" ht="24" customHeight="1">
      <c r="A14" s="709"/>
      <c r="B14" s="708" t="s">
        <v>302</v>
      </c>
      <c r="C14" s="859" t="s">
        <v>781</v>
      </c>
    </row>
    <row r="15" spans="1:3" ht="11.25" customHeight="1">
      <c r="A15" s="708" t="s">
        <v>302</v>
      </c>
      <c r="B15" s="902" t="s">
        <v>697</v>
      </c>
      <c r="C15" s="902"/>
    </row>
    <row r="16" spans="1:3" ht="11.25" customHeight="1">
      <c r="A16" s="708" t="s">
        <v>302</v>
      </c>
      <c r="B16" s="902" t="s">
        <v>698</v>
      </c>
      <c r="C16" s="902"/>
    </row>
    <row r="17" spans="1:3" ht="11.25" customHeight="1">
      <c r="A17" s="708" t="s">
        <v>302</v>
      </c>
      <c r="B17" s="902" t="s">
        <v>699</v>
      </c>
      <c r="C17" s="902"/>
    </row>
    <row r="18" spans="1:3" ht="11.25" customHeight="1">
      <c r="A18" s="708" t="s">
        <v>302</v>
      </c>
      <c r="B18" s="902" t="s">
        <v>700</v>
      </c>
      <c r="C18" s="902"/>
    </row>
    <row r="19" spans="1:3" ht="24" customHeight="1">
      <c r="A19" s="708" t="s">
        <v>302</v>
      </c>
      <c r="B19" s="907" t="s">
        <v>701</v>
      </c>
      <c r="C19" s="907"/>
    </row>
    <row r="20" spans="1:3" ht="11.25" customHeight="1">
      <c r="A20" s="708" t="s">
        <v>302</v>
      </c>
      <c r="B20" s="902" t="s">
        <v>702</v>
      </c>
      <c r="C20" s="902"/>
    </row>
    <row r="21" spans="1:3" ht="11.25" customHeight="1">
      <c r="A21" s="708" t="s">
        <v>302</v>
      </c>
      <c r="B21" s="902" t="s">
        <v>703</v>
      </c>
      <c r="C21" s="902"/>
    </row>
    <row r="22" spans="1:3" ht="11.25" customHeight="1">
      <c r="A22" s="708" t="s">
        <v>302</v>
      </c>
      <c r="B22" s="902" t="s">
        <v>704</v>
      </c>
      <c r="C22" s="902"/>
    </row>
    <row r="23" spans="1:3" ht="24" customHeight="1">
      <c r="A23" s="708" t="s">
        <v>302</v>
      </c>
      <c r="B23" s="902" t="s">
        <v>705</v>
      </c>
      <c r="C23" s="902"/>
    </row>
    <row r="24" spans="1:3" ht="11.25" customHeight="1">
      <c r="A24" s="708" t="s">
        <v>302</v>
      </c>
      <c r="B24" s="902" t="s">
        <v>706</v>
      </c>
      <c r="C24" s="902"/>
    </row>
    <row r="25" spans="1:3" ht="24" customHeight="1">
      <c r="A25" s="708" t="s">
        <v>302</v>
      </c>
      <c r="B25" s="902" t="s">
        <v>707</v>
      </c>
      <c r="C25" s="902"/>
    </row>
    <row r="26" spans="1:3" ht="11.25" customHeight="1">
      <c r="A26" s="708" t="s">
        <v>302</v>
      </c>
      <c r="B26" s="902" t="s">
        <v>708</v>
      </c>
      <c r="C26" s="902"/>
    </row>
    <row r="27" spans="1:3" ht="48" customHeight="1">
      <c r="A27" s="708" t="s">
        <v>302</v>
      </c>
      <c r="B27" s="902" t="s">
        <v>721</v>
      </c>
      <c r="C27" s="902"/>
    </row>
    <row r="28" spans="1:3" ht="24" customHeight="1">
      <c r="A28" s="708" t="s">
        <v>302</v>
      </c>
      <c r="B28" s="902" t="s">
        <v>709</v>
      </c>
      <c r="C28" s="902"/>
    </row>
    <row r="29" spans="1:3" ht="11.25" customHeight="1">
      <c r="A29" s="708" t="s">
        <v>302</v>
      </c>
      <c r="B29" s="902" t="s">
        <v>710</v>
      </c>
      <c r="C29" s="902"/>
    </row>
    <row r="30" spans="1:3" ht="11.25" customHeight="1">
      <c r="A30" s="708" t="s">
        <v>302</v>
      </c>
      <c r="B30" s="902" t="s">
        <v>711</v>
      </c>
      <c r="C30" s="902"/>
    </row>
    <row r="31" spans="1:3" ht="24" customHeight="1">
      <c r="A31" s="708" t="s">
        <v>302</v>
      </c>
      <c r="B31" s="902" t="s">
        <v>712</v>
      </c>
      <c r="C31" s="902"/>
    </row>
    <row r="32" spans="1:3" ht="24" customHeight="1">
      <c r="A32" s="708" t="s">
        <v>302</v>
      </c>
      <c r="B32" s="902" t="s">
        <v>713</v>
      </c>
      <c r="C32" s="902"/>
    </row>
    <row r="33" spans="1:3" ht="24" customHeight="1">
      <c r="A33" s="708" t="s">
        <v>302</v>
      </c>
      <c r="B33" s="902" t="s">
        <v>714</v>
      </c>
      <c r="C33" s="902"/>
    </row>
    <row r="34" spans="1:3" ht="12" customHeight="1">
      <c r="A34" s="708" t="s">
        <v>302</v>
      </c>
      <c r="B34" s="902" t="s">
        <v>715</v>
      </c>
      <c r="C34" s="902"/>
    </row>
    <row r="35" spans="1:3" ht="36" customHeight="1">
      <c r="A35" s="708" t="s">
        <v>302</v>
      </c>
      <c r="B35" s="902" t="s">
        <v>716</v>
      </c>
      <c r="C35" s="902"/>
    </row>
    <row r="36" spans="1:3" ht="11.25" customHeight="1">
      <c r="A36" s="708" t="s">
        <v>302</v>
      </c>
      <c r="B36" s="902" t="s">
        <v>717</v>
      </c>
      <c r="C36" s="902"/>
    </row>
    <row r="37" spans="1:3" ht="12" customHeight="1">
      <c r="A37" s="708" t="s">
        <v>302</v>
      </c>
      <c r="B37" s="902" t="s">
        <v>718</v>
      </c>
      <c r="C37" s="902"/>
    </row>
    <row r="38" spans="1:3" ht="24" customHeight="1">
      <c r="A38" s="708" t="s">
        <v>302</v>
      </c>
      <c r="B38" s="902" t="s">
        <v>719</v>
      </c>
      <c r="C38" s="902"/>
    </row>
    <row r="39" spans="1:3" ht="36" customHeight="1">
      <c r="A39" s="708" t="s">
        <v>302</v>
      </c>
      <c r="B39" s="902" t="s">
        <v>752</v>
      </c>
      <c r="C39" s="902"/>
    </row>
    <row r="40" spans="1:3" ht="24" customHeight="1">
      <c r="A40" s="708" t="s">
        <v>302</v>
      </c>
      <c r="B40" s="902" t="s">
        <v>720</v>
      </c>
      <c r="C40" s="902"/>
    </row>
    <row r="41" spans="1:3" ht="12" customHeight="1">
      <c r="A41" s="708" t="s">
        <v>302</v>
      </c>
      <c r="B41" s="902" t="s">
        <v>722</v>
      </c>
      <c r="C41" s="902"/>
    </row>
    <row r="42" spans="1:3" ht="24" customHeight="1">
      <c r="A42" s="708" t="s">
        <v>302</v>
      </c>
      <c r="B42" s="902" t="s">
        <v>723</v>
      </c>
      <c r="C42" s="902"/>
    </row>
    <row r="43" spans="1:3" ht="24" customHeight="1">
      <c r="A43" s="708" t="s">
        <v>302</v>
      </c>
      <c r="B43" s="902" t="s">
        <v>724</v>
      </c>
      <c r="C43" s="902"/>
    </row>
    <row r="44" spans="1:3" ht="9.75" customHeight="1">
      <c r="A44" s="708"/>
      <c r="B44" s="902" t="s">
        <v>258</v>
      </c>
      <c r="C44" s="902"/>
    </row>
    <row r="45" spans="2:3" ht="79.5" customHeight="1">
      <c r="B45" s="902" t="s">
        <v>478</v>
      </c>
      <c r="C45" s="902"/>
    </row>
  </sheetData>
  <sheetProtection/>
  <mergeCells count="39">
    <mergeCell ref="B44:C44"/>
    <mergeCell ref="B41:C41"/>
    <mergeCell ref="B42:C42"/>
    <mergeCell ref="B40:C40"/>
    <mergeCell ref="B39:C39"/>
    <mergeCell ref="B38:C38"/>
    <mergeCell ref="B43:C43"/>
    <mergeCell ref="B27:C27"/>
    <mergeCell ref="B28:C28"/>
    <mergeCell ref="B29:C29"/>
    <mergeCell ref="B45:C45"/>
    <mergeCell ref="B30:C30"/>
    <mergeCell ref="B24:C24"/>
    <mergeCell ref="B26:C26"/>
    <mergeCell ref="B35:C35"/>
    <mergeCell ref="B36:C36"/>
    <mergeCell ref="B37:C37"/>
    <mergeCell ref="B33:C33"/>
    <mergeCell ref="B34:C34"/>
    <mergeCell ref="B32:C32"/>
    <mergeCell ref="B31:C31"/>
    <mergeCell ref="B19:C19"/>
    <mergeCell ref="B20:C20"/>
    <mergeCell ref="B21:C21"/>
    <mergeCell ref="B22:C22"/>
    <mergeCell ref="B23:C23"/>
    <mergeCell ref="B25:C25"/>
    <mergeCell ref="A1:C1"/>
    <mergeCell ref="A2:C2"/>
    <mergeCell ref="A3:C3"/>
    <mergeCell ref="B15:C15"/>
    <mergeCell ref="B16:C16"/>
    <mergeCell ref="B17:C17"/>
    <mergeCell ref="B18:C18"/>
    <mergeCell ref="A9:C9"/>
    <mergeCell ref="B10:C10"/>
    <mergeCell ref="B11:C11"/>
    <mergeCell ref="A6:C6"/>
    <mergeCell ref="A7:C7"/>
  </mergeCells>
  <printOptions/>
  <pageMargins left="0.75" right="0.75" top="0.75" bottom="0.75" header="0.3" footer="0.3"/>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G103"/>
  <sheetViews>
    <sheetView showGridLines="0" zoomScale="90" zoomScaleNormal="90" zoomScalePageLayoutView="0" workbookViewId="0" topLeftCell="A1">
      <selection activeCell="A1" sqref="A1"/>
    </sheetView>
  </sheetViews>
  <sheetFormatPr defaultColWidth="9.140625" defaultRowHeight="12.75"/>
  <cols>
    <col min="1" max="1" width="66.7109375" style="4" customWidth="1"/>
    <col min="2" max="2" width="5.28125" style="9" customWidth="1"/>
    <col min="3" max="6" width="11.7109375" style="4" customWidth="1"/>
    <col min="7" max="16384" width="9.140625" style="4" customWidth="1"/>
  </cols>
  <sheetData>
    <row r="1" spans="1:6" ht="15.75" customHeight="1">
      <c r="A1" s="733" t="s">
        <v>315</v>
      </c>
      <c r="B1" s="61"/>
      <c r="C1" s="62"/>
      <c r="D1" s="811"/>
      <c r="E1" s="736"/>
      <c r="F1" s="63"/>
    </row>
    <row r="2" spans="1:6" ht="12" customHeight="1">
      <c r="A2" s="737"/>
      <c r="B2" s="152"/>
      <c r="C2" s="738"/>
      <c r="D2" s="812"/>
      <c r="E2" s="738"/>
      <c r="F2" s="739"/>
    </row>
    <row r="3" spans="1:6" ht="12" customHeight="1">
      <c r="A3" s="64" t="s">
        <v>4</v>
      </c>
      <c r="B3" s="65" t="s">
        <v>0</v>
      </c>
      <c r="C3" s="66" t="s">
        <v>764</v>
      </c>
      <c r="D3" s="229" t="s">
        <v>763</v>
      </c>
      <c r="E3" s="66" t="s">
        <v>726</v>
      </c>
      <c r="F3" s="229" t="s">
        <v>727</v>
      </c>
    </row>
    <row r="4" spans="1:6" ht="13.5" customHeight="1">
      <c r="A4" s="67"/>
      <c r="B4" s="68"/>
      <c r="C4" s="69"/>
      <c r="D4" s="70"/>
      <c r="E4" s="71"/>
      <c r="F4" s="72"/>
    </row>
    <row r="5" spans="1:6" ht="13.5" customHeight="1">
      <c r="A5" s="73" t="s">
        <v>645</v>
      </c>
      <c r="B5" s="74">
        <v>4</v>
      </c>
      <c r="C5" s="75">
        <v>5303.2588757094</v>
      </c>
      <c r="D5" s="76">
        <v>5797.479022812189</v>
      </c>
      <c r="E5" s="75">
        <v>16782.676140066098</v>
      </c>
      <c r="F5" s="76">
        <v>17335.0904788595</v>
      </c>
    </row>
    <row r="6" spans="1:6" ht="12" customHeight="1">
      <c r="A6" s="73" t="s">
        <v>137</v>
      </c>
      <c r="B6" s="74">
        <v>5</v>
      </c>
      <c r="C6" s="75">
        <v>1681.5617366307001</v>
      </c>
      <c r="D6" s="76">
        <v>1852.0918566509101</v>
      </c>
      <c r="E6" s="75">
        <v>5547.1433479938005</v>
      </c>
      <c r="F6" s="76">
        <v>5860.4874751969</v>
      </c>
    </row>
    <row r="7" spans="1:6" ht="12" customHeight="1">
      <c r="A7" s="73" t="s">
        <v>173</v>
      </c>
      <c r="B7" s="74"/>
      <c r="C7" s="75">
        <v>617.3780033191</v>
      </c>
      <c r="D7" s="76">
        <v>602.4171219450001</v>
      </c>
      <c r="E7" s="75">
        <v>1869.4840149473</v>
      </c>
      <c r="F7" s="76">
        <v>1801.412806475</v>
      </c>
    </row>
    <row r="8" spans="1:6" ht="12" customHeight="1">
      <c r="A8" s="77" t="s">
        <v>143</v>
      </c>
      <c r="B8" s="78"/>
      <c r="C8" s="79">
        <v>0.8805367517</v>
      </c>
      <c r="D8" s="80">
        <v>0.7409507466999999</v>
      </c>
      <c r="E8" s="79">
        <v>6.0710280196</v>
      </c>
      <c r="F8" s="80">
        <v>4.3411986447999995</v>
      </c>
    </row>
    <row r="9" spans="1:7" s="6" customFormat="1" ht="12" customHeight="1">
      <c r="A9" s="81" t="s">
        <v>127</v>
      </c>
      <c r="B9" s="82"/>
      <c r="C9" s="83">
        <v>7603.0791524109</v>
      </c>
      <c r="D9" s="84">
        <v>8252.728952154801</v>
      </c>
      <c r="E9" s="83">
        <v>24205.3745310268</v>
      </c>
      <c r="F9" s="84">
        <v>25001.3319591762</v>
      </c>
      <c r="G9" s="4"/>
    </row>
    <row r="10" spans="1:6" ht="12" customHeight="1">
      <c r="A10" s="85" t="s">
        <v>170</v>
      </c>
      <c r="B10" s="86">
        <v>6</v>
      </c>
      <c r="C10" s="75">
        <v>893.2926361177</v>
      </c>
      <c r="D10" s="76">
        <v>994.402858131701</v>
      </c>
      <c r="E10" s="75">
        <v>3638.399096807</v>
      </c>
      <c r="F10" s="76">
        <v>2676.1160640746</v>
      </c>
    </row>
    <row r="11" spans="1:6" ht="12" customHeight="1">
      <c r="A11" s="85" t="s">
        <v>2</v>
      </c>
      <c r="B11" s="86">
        <v>7</v>
      </c>
      <c r="C11" s="75">
        <v>4706.543594689008</v>
      </c>
      <c r="D11" s="76">
        <v>8652.4269086113</v>
      </c>
      <c r="E11" s="75">
        <v>14038.1429053047</v>
      </c>
      <c r="F11" s="76">
        <v>15519.4344872344</v>
      </c>
    </row>
    <row r="12" spans="1:6" ht="12" customHeight="1">
      <c r="A12" s="87" t="s">
        <v>144</v>
      </c>
      <c r="B12" s="88">
        <v>8</v>
      </c>
      <c r="C12" s="79">
        <v>23.848150314599998</v>
      </c>
      <c r="D12" s="80">
        <v>9.1664709012</v>
      </c>
      <c r="E12" s="79">
        <v>350.69808747490003</v>
      </c>
      <c r="F12" s="80">
        <v>63.927223591200004</v>
      </c>
    </row>
    <row r="13" spans="1:6" ht="12" customHeight="1">
      <c r="A13" s="89" t="s">
        <v>168</v>
      </c>
      <c r="B13" s="86"/>
      <c r="C13" s="83">
        <v>13226.763533532201</v>
      </c>
      <c r="D13" s="84">
        <v>17908.725189799</v>
      </c>
      <c r="E13" s="83">
        <v>42232.61462061341</v>
      </c>
      <c r="F13" s="84">
        <v>43260.8097340764</v>
      </c>
    </row>
    <row r="14" spans="1:6" ht="12" customHeight="1">
      <c r="A14" s="81"/>
      <c r="B14" s="82"/>
      <c r="C14" s="83"/>
      <c r="D14" s="84"/>
      <c r="E14" s="83"/>
      <c r="F14" s="84"/>
    </row>
    <row r="15" spans="1:6" ht="12">
      <c r="A15" s="90" t="s">
        <v>646</v>
      </c>
      <c r="B15" s="82">
        <v>9</v>
      </c>
      <c r="C15" s="75">
        <v>12526.315973044</v>
      </c>
      <c r="D15" s="76">
        <v>17372.5428373858</v>
      </c>
      <c r="E15" s="75">
        <v>40122.626496572695</v>
      </c>
      <c r="F15" s="76">
        <v>42096.5440348554</v>
      </c>
    </row>
    <row r="16" spans="1:6" ht="12" customHeight="1">
      <c r="A16" s="91" t="s">
        <v>44</v>
      </c>
      <c r="B16" s="82">
        <v>10</v>
      </c>
      <c r="C16" s="75">
        <v>-4.150265639200001</v>
      </c>
      <c r="D16" s="76">
        <v>-5.81550321859999</v>
      </c>
      <c r="E16" s="75">
        <v>5.8131688743</v>
      </c>
      <c r="F16" s="76">
        <v>54.4536680562</v>
      </c>
    </row>
    <row r="17" spans="1:6" ht="12" customHeight="1">
      <c r="A17" s="90" t="s">
        <v>171</v>
      </c>
      <c r="B17" s="92"/>
      <c r="C17" s="75">
        <v>108.8503162307</v>
      </c>
      <c r="D17" s="76">
        <v>89.1312255642001</v>
      </c>
      <c r="E17" s="75">
        <v>313.4198559425</v>
      </c>
      <c r="F17" s="76">
        <v>258.3359025057</v>
      </c>
    </row>
    <row r="18" spans="1:6" ht="12" customHeight="1">
      <c r="A18" s="93" t="s">
        <v>145</v>
      </c>
      <c r="B18" s="94">
        <v>11</v>
      </c>
      <c r="C18" s="79">
        <v>37.5911313334</v>
      </c>
      <c r="D18" s="80">
        <v>0.0312733675999334</v>
      </c>
      <c r="E18" s="79">
        <v>42.0752121058</v>
      </c>
      <c r="F18" s="179">
        <v>681.7346059553</v>
      </c>
    </row>
    <row r="19" spans="1:6" ht="12" customHeight="1">
      <c r="A19" s="834" t="s">
        <v>169</v>
      </c>
      <c r="B19" s="835"/>
      <c r="C19" s="285">
        <v>12668.6071549689</v>
      </c>
      <c r="D19" s="286">
        <v>17455.889833099</v>
      </c>
      <c r="E19" s="285">
        <v>40483.934733495305</v>
      </c>
      <c r="F19" s="286">
        <v>43091.0682113726</v>
      </c>
    </row>
    <row r="20" spans="1:6" ht="12" customHeight="1">
      <c r="A20" s="91"/>
      <c r="B20" s="82"/>
      <c r="C20" s="95"/>
      <c r="D20" s="282"/>
      <c r="E20" s="95"/>
      <c r="F20" s="96"/>
    </row>
    <row r="21" spans="1:6" ht="12" customHeight="1">
      <c r="A21" s="240" t="s">
        <v>683</v>
      </c>
      <c r="B21" s="470"/>
      <c r="C21" s="75">
        <v>47.2105301438</v>
      </c>
      <c r="D21" s="76">
        <v>43.9121950288</v>
      </c>
      <c r="E21" s="95">
        <v>119.87968409359999</v>
      </c>
      <c r="F21" s="96">
        <v>102.9091917296</v>
      </c>
    </row>
    <row r="22" spans="1:6" ht="12" customHeight="1">
      <c r="A22" s="97" t="s">
        <v>684</v>
      </c>
      <c r="B22" s="98"/>
      <c r="C22" s="79">
        <v>1.9005157734</v>
      </c>
      <c r="D22" s="80">
        <v>1.9623197416999998</v>
      </c>
      <c r="E22" s="201">
        <v>7.1775361359</v>
      </c>
      <c r="F22" s="179">
        <v>1.6332575092</v>
      </c>
    </row>
    <row r="23" spans="1:6" ht="12" customHeight="1">
      <c r="A23" s="834" t="s">
        <v>657</v>
      </c>
      <c r="B23" s="835"/>
      <c r="C23" s="285">
        <v>607.2674244805071</v>
      </c>
      <c r="D23" s="286">
        <v>498.709871470483</v>
      </c>
      <c r="E23" s="285">
        <v>1875.73710734759</v>
      </c>
      <c r="F23" s="286">
        <v>274.283971942579</v>
      </c>
    </row>
    <row r="24" spans="1:6" ht="12" customHeight="1">
      <c r="A24" s="97" t="s">
        <v>191</v>
      </c>
      <c r="B24" s="98"/>
      <c r="C24" s="79">
        <v>-138.5224924506</v>
      </c>
      <c r="D24" s="80">
        <v>-140.8299983527</v>
      </c>
      <c r="E24" s="201">
        <v>-500.3121747391</v>
      </c>
      <c r="F24" s="179">
        <v>-158.1169129433</v>
      </c>
    </row>
    <row r="25" spans="1:6" ht="12" customHeight="1">
      <c r="A25" s="99" t="s">
        <v>654</v>
      </c>
      <c r="B25" s="111"/>
      <c r="C25" s="100">
        <v>468.74493202990703</v>
      </c>
      <c r="D25" s="101">
        <v>357.879873117784</v>
      </c>
      <c r="E25" s="100">
        <v>1375.42493260849</v>
      </c>
      <c r="F25" s="101">
        <v>116.167058999279</v>
      </c>
    </row>
    <row r="26" spans="1:6" ht="12" customHeight="1">
      <c r="A26" s="85"/>
      <c r="B26" s="86"/>
      <c r="C26" s="75"/>
      <c r="D26" s="76"/>
      <c r="E26" s="95"/>
      <c r="F26" s="96"/>
    </row>
    <row r="27" spans="1:6" ht="12" customHeight="1">
      <c r="A27" s="102" t="s">
        <v>655</v>
      </c>
      <c r="B27" s="86"/>
      <c r="C27" s="75"/>
      <c r="D27" s="76"/>
      <c r="E27" s="95"/>
      <c r="F27" s="96"/>
    </row>
    <row r="28" spans="1:6" ht="12" customHeight="1">
      <c r="A28" s="85" t="s">
        <v>742</v>
      </c>
      <c r="B28" s="86"/>
      <c r="C28" s="75">
        <v>468.769319181407</v>
      </c>
      <c r="D28" s="76">
        <v>357.82695220258404</v>
      </c>
      <c r="E28" s="95">
        <v>1375.55233366869</v>
      </c>
      <c r="F28" s="96">
        <v>115.890042671879</v>
      </c>
    </row>
    <row r="29" spans="1:6" ht="12" customHeight="1">
      <c r="A29" s="527" t="s">
        <v>259</v>
      </c>
      <c r="B29" s="528"/>
      <c r="C29" s="529">
        <v>-0.024387151500000002</v>
      </c>
      <c r="D29" s="530">
        <v>0.0529209152</v>
      </c>
      <c r="E29" s="611">
        <v>-0.1274010602</v>
      </c>
      <c r="F29" s="612">
        <v>0.27701632740000004</v>
      </c>
    </row>
    <row r="30" spans="1:6" ht="12" customHeight="1">
      <c r="A30" s="103"/>
      <c r="B30" s="104"/>
      <c r="C30" s="105"/>
      <c r="D30" s="106"/>
      <c r="E30" s="105"/>
      <c r="F30" s="106"/>
    </row>
    <row r="31" spans="1:6" ht="12" customHeight="1">
      <c r="A31" s="102"/>
      <c r="B31" s="82"/>
      <c r="C31" s="107"/>
      <c r="D31" s="108"/>
      <c r="E31" s="107"/>
      <c r="F31" s="108"/>
    </row>
    <row r="32" spans="1:6" ht="12" customHeight="1">
      <c r="A32" s="102" t="s">
        <v>318</v>
      </c>
      <c r="B32" s="82">
        <v>19</v>
      </c>
      <c r="C32" s="107"/>
      <c r="D32" s="108"/>
      <c r="E32" s="107"/>
      <c r="F32" s="108"/>
    </row>
    <row r="33" spans="1:6" ht="12.75" customHeight="1">
      <c r="A33" s="109" t="s">
        <v>577</v>
      </c>
      <c r="B33" s="82"/>
      <c r="C33" s="524">
        <v>0.20886411045233239</v>
      </c>
      <c r="D33" s="899">
        <v>0.15684794914421027</v>
      </c>
      <c r="E33" s="524">
        <v>0.6215516942494618</v>
      </c>
      <c r="F33" s="899">
        <v>0.007619670383061118</v>
      </c>
    </row>
    <row r="34" spans="1:6" ht="12.75" customHeight="1">
      <c r="A34" s="109" t="s">
        <v>576</v>
      </c>
      <c r="B34" s="82"/>
      <c r="C34" s="524">
        <v>0.0052216027613083095</v>
      </c>
      <c r="D34" s="899">
        <v>0.003921198728605256</v>
      </c>
      <c r="E34" s="524">
        <v>0.015538792356236543</v>
      </c>
      <c r="F34" s="899">
        <v>0.00019049175957652797</v>
      </c>
    </row>
    <row r="35" spans="1:6" ht="12.75" customHeight="1">
      <c r="A35" s="109" t="s">
        <v>578</v>
      </c>
      <c r="B35" s="82"/>
      <c r="C35" s="524">
        <v>0.20886411045233239</v>
      </c>
      <c r="D35" s="899">
        <v>0.15684794914421027</v>
      </c>
      <c r="E35" s="524">
        <v>0.6215516942494618</v>
      </c>
      <c r="F35" s="899">
        <v>0.007619670383061118</v>
      </c>
    </row>
    <row r="36" spans="1:6" ht="12.75" customHeight="1">
      <c r="A36" s="110" t="s">
        <v>579</v>
      </c>
      <c r="B36" s="111"/>
      <c r="C36" s="525">
        <v>0.0052216027613083095</v>
      </c>
      <c r="D36" s="900">
        <v>0.003921198728605256</v>
      </c>
      <c r="E36" s="525">
        <v>0.015538792356236543</v>
      </c>
      <c r="F36" s="900">
        <v>0.00019049175957652797</v>
      </c>
    </row>
    <row r="37" spans="1:6" ht="4.5" customHeight="1">
      <c r="A37" s="660"/>
      <c r="B37" s="82"/>
      <c r="C37" s="112"/>
      <c r="D37" s="112"/>
      <c r="E37" s="71"/>
      <c r="F37" s="71"/>
    </row>
    <row r="38" spans="1:6" ht="12" customHeight="1">
      <c r="A38" s="674"/>
      <c r="B38" s="123"/>
      <c r="C38" s="478"/>
      <c r="D38" s="112"/>
      <c r="E38" s="112"/>
      <c r="F38" s="112"/>
    </row>
    <row r="39" spans="1:6" ht="12" customHeight="1">
      <c r="A39" s="803"/>
      <c r="B39" s="123"/>
      <c r="C39" s="478"/>
      <c r="D39" s="112"/>
      <c r="E39" s="112"/>
      <c r="F39" s="112"/>
    </row>
    <row r="40" spans="1:6" ht="15">
      <c r="A40" s="733"/>
      <c r="B40" s="61"/>
      <c r="C40" s="62"/>
      <c r="D40" s="811"/>
      <c r="E40" s="736"/>
      <c r="F40" s="735"/>
    </row>
    <row r="41" spans="1:6" ht="12">
      <c r="A41" s="737"/>
      <c r="B41" s="152"/>
      <c r="C41" s="738"/>
      <c r="D41" s="812"/>
      <c r="E41" s="738"/>
      <c r="F41" s="739"/>
    </row>
    <row r="42" spans="1:6" ht="12">
      <c r="A42" s="154" t="s">
        <v>4</v>
      </c>
      <c r="B42" s="155"/>
      <c r="C42" s="157" t="s">
        <v>764</v>
      </c>
      <c r="D42" s="168" t="s">
        <v>763</v>
      </c>
      <c r="E42" s="723" t="s">
        <v>726</v>
      </c>
      <c r="F42" s="158" t="s">
        <v>727</v>
      </c>
    </row>
    <row r="43" spans="1:6" ht="12">
      <c r="A43" s="526"/>
      <c r="B43" s="82"/>
      <c r="C43" s="112"/>
      <c r="D43" s="289"/>
      <c r="E43" s="91"/>
      <c r="F43" s="289"/>
    </row>
    <row r="44" spans="1:6" ht="12">
      <c r="A44" s="102" t="s">
        <v>318</v>
      </c>
      <c r="B44" s="82"/>
      <c r="C44" s="112"/>
      <c r="D44" s="289"/>
      <c r="E44" s="91"/>
      <c r="F44" s="289"/>
    </row>
    <row r="45" spans="1:6" ht="12">
      <c r="A45" s="109" t="s">
        <v>577</v>
      </c>
      <c r="B45" s="82"/>
      <c r="C45" s="524">
        <v>0.20886411045233239</v>
      </c>
      <c r="D45" s="899">
        <v>0.15684794914421027</v>
      </c>
      <c r="E45" s="783">
        <v>0.6215516942494618</v>
      </c>
      <c r="F45" s="899">
        <v>0.007619670383061118</v>
      </c>
    </row>
    <row r="46" spans="1:6" ht="12">
      <c r="A46" s="109" t="s">
        <v>576</v>
      </c>
      <c r="B46" s="82"/>
      <c r="C46" s="524">
        <v>0.0052216027613083095</v>
      </c>
      <c r="D46" s="899">
        <v>0.003921198728605256</v>
      </c>
      <c r="E46" s="783">
        <v>0.015538792356236543</v>
      </c>
      <c r="F46" s="899">
        <v>0.00019049175957652797</v>
      </c>
    </row>
    <row r="47" spans="1:6" ht="12">
      <c r="A47" s="109" t="s">
        <v>578</v>
      </c>
      <c r="B47" s="82"/>
      <c r="C47" s="524">
        <v>0.20886411045233239</v>
      </c>
      <c r="D47" s="899">
        <v>0.15684794914421027</v>
      </c>
      <c r="E47" s="783">
        <v>0.6215516942494618</v>
      </c>
      <c r="F47" s="899">
        <v>0.007619670383061118</v>
      </c>
    </row>
    <row r="48" spans="1:6" s="2" customFormat="1" ht="12">
      <c r="A48" s="110" t="s">
        <v>579</v>
      </c>
      <c r="B48" s="111"/>
      <c r="C48" s="525">
        <v>0.0052216027613083095</v>
      </c>
      <c r="D48" s="900">
        <v>0.003921198728605256</v>
      </c>
      <c r="E48" s="784">
        <v>0.015538792356236543</v>
      </c>
      <c r="F48" s="900">
        <v>0.00019049175957652797</v>
      </c>
    </row>
    <row r="49" spans="1:6" s="2" customFormat="1" ht="12">
      <c r="A49" s="526"/>
      <c r="B49" s="82"/>
      <c r="C49" s="112"/>
      <c r="D49" s="289"/>
      <c r="E49" s="91"/>
      <c r="F49" s="289"/>
    </row>
    <row r="50" spans="1:6" s="2" customFormat="1" ht="12">
      <c r="A50" s="102" t="s">
        <v>580</v>
      </c>
      <c r="B50" s="114"/>
      <c r="C50" s="115"/>
      <c r="D50" s="781"/>
      <c r="E50" s="85"/>
      <c r="F50" s="781"/>
    </row>
    <row r="51" spans="1:6" s="2" customFormat="1" ht="12">
      <c r="A51" s="90" t="s">
        <v>736</v>
      </c>
      <c r="B51" s="116"/>
      <c r="C51" s="117">
        <v>468.769319181407</v>
      </c>
      <c r="D51" s="782">
        <v>357.82695220258404</v>
      </c>
      <c r="E51" s="785">
        <v>1375.55233366869</v>
      </c>
      <c r="F51" s="775">
        <v>115.890042671879</v>
      </c>
    </row>
    <row r="52" spans="1:6" s="2" customFormat="1" ht="12">
      <c r="A52" s="87" t="s">
        <v>297</v>
      </c>
      <c r="B52" s="88"/>
      <c r="C52" s="475">
        <v>-35.22952200000001</v>
      </c>
      <c r="D52" s="80">
        <v>-36.02798200000001</v>
      </c>
      <c r="E52" s="186">
        <v>-99.20317</v>
      </c>
      <c r="F52" s="80">
        <v>-100.13338300000001</v>
      </c>
    </row>
    <row r="53" spans="1:6" s="2" customFormat="1" ht="12">
      <c r="A53" s="91" t="s">
        <v>581</v>
      </c>
      <c r="B53" s="82"/>
      <c r="C53" s="95">
        <v>433.539797181407</v>
      </c>
      <c r="D53" s="282">
        <v>321.79897020258403</v>
      </c>
      <c r="E53" s="786">
        <v>1276.34916366869</v>
      </c>
      <c r="F53" s="282">
        <v>15.756659671878992</v>
      </c>
    </row>
    <row r="54" spans="1:6" s="2" customFormat="1" ht="12">
      <c r="A54" s="90"/>
      <c r="B54" s="92"/>
      <c r="C54" s="118"/>
      <c r="D54" s="782"/>
      <c r="E54" s="787"/>
      <c r="F54" s="782"/>
    </row>
    <row r="55" spans="1:6" s="2" customFormat="1" ht="12">
      <c r="A55" s="90" t="s">
        <v>187</v>
      </c>
      <c r="B55" s="92"/>
      <c r="C55" s="730">
        <v>430.5030922029779</v>
      </c>
      <c r="D55" s="782">
        <v>319.5569436723292</v>
      </c>
      <c r="E55" s="788">
        <v>1267.4465041128221</v>
      </c>
      <c r="F55" s="782">
        <v>15.638780361329665</v>
      </c>
    </row>
    <row r="56" spans="1:6" s="2" customFormat="1" ht="12">
      <c r="A56" s="90" t="s">
        <v>582</v>
      </c>
      <c r="B56" s="92"/>
      <c r="C56" s="730">
        <v>3.0427275154222153</v>
      </c>
      <c r="D56" s="782">
        <v>2.226053538872764</v>
      </c>
      <c r="E56" s="788">
        <v>8.910773308577857</v>
      </c>
      <c r="F56" s="782">
        <v>0.11003266547132505</v>
      </c>
    </row>
    <row r="57" spans="1:6" s="2" customFormat="1" ht="12">
      <c r="A57" s="90"/>
      <c r="B57" s="92"/>
      <c r="C57" s="118"/>
      <c r="D57" s="782"/>
      <c r="E57" s="787"/>
      <c r="F57" s="782"/>
    </row>
    <row r="58" spans="1:6" ht="12">
      <c r="A58" s="90" t="s">
        <v>613</v>
      </c>
      <c r="B58" s="92"/>
      <c r="C58" s="118">
        <v>2061.163554</v>
      </c>
      <c r="D58" s="782">
        <v>2037.367689</v>
      </c>
      <c r="E58" s="788">
        <v>2039.16507</v>
      </c>
      <c r="F58" s="782">
        <v>2052.422162</v>
      </c>
    </row>
    <row r="59" spans="1:6" ht="12.75" customHeight="1">
      <c r="A59" s="659" t="s">
        <v>614</v>
      </c>
      <c r="B59" s="121"/>
      <c r="C59" s="731">
        <v>582.719072</v>
      </c>
      <c r="D59" s="901">
        <v>567.6972</v>
      </c>
      <c r="E59" s="732">
        <v>573.4534</v>
      </c>
      <c r="F59" s="901">
        <v>577.62428</v>
      </c>
    </row>
    <row r="60" spans="1:6" ht="12.75" customHeight="1">
      <c r="A60" s="143"/>
      <c r="B60" s="92"/>
      <c r="C60" s="118"/>
      <c r="D60" s="118"/>
      <c r="E60" s="118"/>
      <c r="F60" s="118"/>
    </row>
    <row r="61" spans="1:6" ht="12">
      <c r="A61" s="143"/>
      <c r="B61" s="123"/>
      <c r="C61" s="478"/>
      <c r="D61" s="124"/>
      <c r="E61" s="122"/>
      <c r="F61" s="122"/>
    </row>
    <row r="62" spans="1:6" ht="12">
      <c r="A62" s="122"/>
      <c r="B62" s="123"/>
      <c r="C62" s="123"/>
      <c r="D62" s="123"/>
      <c r="E62" s="122"/>
      <c r="F62" s="122"/>
    </row>
    <row r="63" spans="1:6" ht="15">
      <c r="A63" s="733" t="s">
        <v>313</v>
      </c>
      <c r="B63" s="126"/>
      <c r="C63" s="127"/>
      <c r="D63" s="813"/>
      <c r="E63" s="127"/>
      <c r="F63" s="658"/>
    </row>
    <row r="64" spans="1:6" ht="12">
      <c r="A64" s="737"/>
      <c r="B64" s="153"/>
      <c r="C64" s="153"/>
      <c r="D64" s="812"/>
      <c r="E64" s="153"/>
      <c r="F64" s="535"/>
    </row>
    <row r="65" spans="1:6" ht="12">
      <c r="A65" s="481" t="s">
        <v>4</v>
      </c>
      <c r="B65" s="482"/>
      <c r="C65" s="483" t="s">
        <v>764</v>
      </c>
      <c r="D65" s="511" t="s">
        <v>763</v>
      </c>
      <c r="E65" s="483" t="s">
        <v>726</v>
      </c>
      <c r="F65" s="484" t="s">
        <v>727</v>
      </c>
    </row>
    <row r="66" spans="1:6" ht="12">
      <c r="A66" s="486"/>
      <c r="B66" s="487"/>
      <c r="C66" s="488"/>
      <c r="D66" s="489"/>
      <c r="E66" s="488"/>
      <c r="F66" s="489"/>
    </row>
    <row r="67" spans="1:6" ht="12">
      <c r="A67" s="471" t="s">
        <v>654</v>
      </c>
      <c r="B67" s="472"/>
      <c r="C67" s="473">
        <v>468.74493203049985</v>
      </c>
      <c r="D67" s="512">
        <v>357.879873117784</v>
      </c>
      <c r="E67" s="473">
        <v>1375.4249326102</v>
      </c>
      <c r="F67" s="490">
        <v>116.167058999279</v>
      </c>
    </row>
    <row r="68" spans="1:6" ht="12">
      <c r="A68" s="471"/>
      <c r="B68" s="472"/>
      <c r="C68" s="473"/>
      <c r="D68" s="512"/>
      <c r="E68" s="473"/>
      <c r="F68" s="490"/>
    </row>
    <row r="69" spans="1:6" ht="12">
      <c r="A69" s="491" t="s">
        <v>32</v>
      </c>
      <c r="B69" s="472"/>
      <c r="C69" s="473"/>
      <c r="D69" s="512"/>
      <c r="E69" s="473"/>
      <c r="F69" s="474"/>
    </row>
    <row r="70" spans="1:6" ht="12">
      <c r="A70" s="491" t="s">
        <v>467</v>
      </c>
      <c r="B70" s="472"/>
      <c r="C70" s="473"/>
      <c r="D70" s="512"/>
      <c r="E70" s="473"/>
      <c r="F70" s="474"/>
    </row>
    <row r="71" spans="1:6" ht="12">
      <c r="A71" s="471" t="s">
        <v>212</v>
      </c>
      <c r="B71" s="472"/>
      <c r="C71" s="473">
        <v>4.580384239499999</v>
      </c>
      <c r="D71" s="512">
        <v>0.4644204382999999</v>
      </c>
      <c r="E71" s="473">
        <v>5.2632524708999995</v>
      </c>
      <c r="F71" s="490">
        <v>2.0423774276</v>
      </c>
    </row>
    <row r="72" spans="1:6" ht="12">
      <c r="A72" s="471" t="s">
        <v>468</v>
      </c>
      <c r="B72" s="472"/>
      <c r="C72" s="473">
        <v>-23.688471964600012</v>
      </c>
      <c r="D72" s="512">
        <v>-212.13943726940033</v>
      </c>
      <c r="E72" s="473">
        <v>257.95069537769996</v>
      </c>
      <c r="F72" s="474">
        <v>-1304.3049438107003</v>
      </c>
    </row>
    <row r="73" spans="1:6" ht="12">
      <c r="A73" s="471" t="s">
        <v>469</v>
      </c>
      <c r="B73" s="472"/>
      <c r="C73" s="473">
        <v>5.214549696000006</v>
      </c>
      <c r="D73" s="512">
        <v>32.853552255500006</v>
      </c>
      <c r="E73" s="473">
        <v>-63.8701605932</v>
      </c>
      <c r="F73" s="474">
        <v>335.7680588304</v>
      </c>
    </row>
    <row r="74" spans="1:6" ht="12">
      <c r="A74" s="471"/>
      <c r="B74" s="472"/>
      <c r="C74" s="473"/>
      <c r="D74" s="512"/>
      <c r="E74" s="473"/>
      <c r="F74" s="474"/>
    </row>
    <row r="75" spans="1:6" ht="12">
      <c r="A75" s="471"/>
      <c r="B75" s="472"/>
      <c r="C75" s="473"/>
      <c r="D75" s="512"/>
      <c r="E75" s="473"/>
      <c r="F75" s="474"/>
    </row>
    <row r="76" spans="1:6" ht="12">
      <c r="A76" s="491" t="s">
        <v>466</v>
      </c>
      <c r="B76" s="472"/>
      <c r="C76" s="473"/>
      <c r="D76" s="512"/>
      <c r="E76" s="473"/>
      <c r="F76" s="490"/>
    </row>
    <row r="77" spans="1:6" ht="12">
      <c r="A77" s="471" t="s">
        <v>229</v>
      </c>
      <c r="B77" s="472"/>
      <c r="C77" s="473">
        <v>116.23561641209972</v>
      </c>
      <c r="D77" s="512">
        <v>-525.8143920893999</v>
      </c>
      <c r="E77" s="473">
        <v>1679.2609694361</v>
      </c>
      <c r="F77" s="490">
        <v>3362.5841854363</v>
      </c>
    </row>
    <row r="78" spans="1:6" ht="12">
      <c r="A78" s="471" t="s">
        <v>688</v>
      </c>
      <c r="B78" s="472"/>
      <c r="C78" s="473"/>
      <c r="D78" s="512"/>
      <c r="E78" s="473"/>
      <c r="F78" s="490"/>
    </row>
    <row r="79" spans="1:6" ht="12">
      <c r="A79" s="492" t="s">
        <v>199</v>
      </c>
      <c r="B79" s="472"/>
      <c r="C79" s="473">
        <v>-113.78885810830002</v>
      </c>
      <c r="D79" s="512">
        <v>29.901324453099733</v>
      </c>
      <c r="E79" s="473">
        <v>-1236.9453850698</v>
      </c>
      <c r="F79" s="490">
        <v>-2115.4071997148003</v>
      </c>
    </row>
    <row r="80" spans="1:6" ht="12">
      <c r="A80" s="471" t="s">
        <v>200</v>
      </c>
      <c r="B80" s="472"/>
      <c r="C80" s="473">
        <v>-26.18856621159989</v>
      </c>
      <c r="D80" s="512">
        <v>-98.3318433229</v>
      </c>
      <c r="E80" s="473">
        <v>-781.6045304677</v>
      </c>
      <c r="F80" s="490">
        <v>728.9061708996</v>
      </c>
    </row>
    <row r="81" spans="1:6" ht="12">
      <c r="A81" s="471" t="s">
        <v>189</v>
      </c>
      <c r="B81" s="472"/>
      <c r="C81" s="473"/>
      <c r="D81" s="512"/>
      <c r="E81" s="473"/>
      <c r="F81" s="490"/>
    </row>
    <row r="82" spans="1:6" ht="12">
      <c r="A82" s="492" t="s">
        <v>213</v>
      </c>
      <c r="B82" s="472"/>
      <c r="C82" s="473">
        <v>-547.4111901337999</v>
      </c>
      <c r="D82" s="512">
        <v>-296.7288703816997</v>
      </c>
      <c r="E82" s="473">
        <v>-1844.5760017999</v>
      </c>
      <c r="F82" s="490">
        <v>-919.7959322376998</v>
      </c>
    </row>
    <row r="83" spans="1:6" ht="12">
      <c r="A83" s="471" t="s">
        <v>465</v>
      </c>
      <c r="B83" s="472"/>
      <c r="C83" s="473">
        <v>-0.9047051074000034</v>
      </c>
      <c r="D83" s="512">
        <v>4.153511409100009</v>
      </c>
      <c r="E83" s="473">
        <v>-7.355556637800002</v>
      </c>
      <c r="F83" s="490">
        <v>8.512061423700006</v>
      </c>
    </row>
    <row r="84" spans="1:6" ht="12">
      <c r="A84" s="471" t="s">
        <v>120</v>
      </c>
      <c r="B84" s="472"/>
      <c r="C84" s="473">
        <v>-4.5690466316</v>
      </c>
      <c r="D84" s="512">
        <v>2.6384430637</v>
      </c>
      <c r="E84" s="473">
        <v>-6.7174300794</v>
      </c>
      <c r="F84" s="474">
        <v>3.5352137567999997</v>
      </c>
    </row>
    <row r="85" spans="1:6" ht="12">
      <c r="A85" s="471" t="s">
        <v>477</v>
      </c>
      <c r="B85" s="472"/>
      <c r="C85" s="473">
        <v>7.577481697499962</v>
      </c>
      <c r="D85" s="512">
        <v>163.45486524769956</v>
      </c>
      <c r="E85" s="473">
        <v>182.76916211759996</v>
      </c>
      <c r="F85" s="490">
        <v>-863.0772240259004</v>
      </c>
    </row>
    <row r="86" spans="1:6" ht="12">
      <c r="A86" s="493" t="s">
        <v>133</v>
      </c>
      <c r="B86" s="494"/>
      <c r="C86" s="495">
        <v>-3.072006684100161</v>
      </c>
      <c r="D86" s="496">
        <v>-3.8199441136000685</v>
      </c>
      <c r="E86" s="495">
        <v>1.5706444522998075</v>
      </c>
      <c r="F86" s="496">
        <v>3.1998533540999494</v>
      </c>
    </row>
    <row r="87" spans="1:6" ht="12" customHeight="1">
      <c r="A87" s="471" t="s">
        <v>753</v>
      </c>
      <c r="B87" s="497"/>
      <c r="C87" s="473">
        <v>-586.0148127963002</v>
      </c>
      <c r="D87" s="512">
        <v>-903.3683703096009</v>
      </c>
      <c r="E87" s="473">
        <v>-1814.2543407932003</v>
      </c>
      <c r="F87" s="490">
        <v>-758.037378660601</v>
      </c>
    </row>
    <row r="88" spans="1:6" ht="12" customHeight="1">
      <c r="A88" s="513" t="s">
        <v>364</v>
      </c>
      <c r="B88" s="514"/>
      <c r="C88" s="515">
        <v>-117.2698807658004</v>
      </c>
      <c r="D88" s="516">
        <v>-545.4884971918169</v>
      </c>
      <c r="E88" s="498">
        <v>-438.8294081830004</v>
      </c>
      <c r="F88" s="499">
        <v>-641.870319661322</v>
      </c>
    </row>
    <row r="89" spans="1:6" ht="12" customHeight="1">
      <c r="A89" s="500"/>
      <c r="B89" s="517"/>
      <c r="C89" s="213"/>
      <c r="D89" s="518"/>
      <c r="E89" s="501"/>
      <c r="F89" s="502"/>
    </row>
    <row r="90" spans="1:6" ht="12">
      <c r="A90" s="503" t="s">
        <v>656</v>
      </c>
      <c r="B90" s="504"/>
      <c r="C90" s="505"/>
      <c r="D90" s="519"/>
      <c r="E90" s="473"/>
      <c r="F90" s="490"/>
    </row>
    <row r="91" spans="1:6" ht="12">
      <c r="A91" s="506" t="s">
        <v>742</v>
      </c>
      <c r="B91" s="504"/>
      <c r="C91" s="505">
        <v>-114.50393994610039</v>
      </c>
      <c r="D91" s="519">
        <v>-544.1609611199169</v>
      </c>
      <c r="E91" s="473">
        <v>-435.2793755426003</v>
      </c>
      <c r="F91" s="490">
        <v>-648.3900631499221</v>
      </c>
    </row>
    <row r="92" spans="1:6" ht="12">
      <c r="A92" s="520" t="s">
        <v>259</v>
      </c>
      <c r="B92" s="521"/>
      <c r="C92" s="522">
        <v>-2.7659408196999995</v>
      </c>
      <c r="D92" s="523">
        <v>-1.3275360718999991</v>
      </c>
      <c r="E92" s="507">
        <v>-3.5500326403999996</v>
      </c>
      <c r="F92" s="508">
        <v>6.5197434886000005</v>
      </c>
    </row>
    <row r="93" spans="2:6" ht="4.5" customHeight="1">
      <c r="B93" s="509"/>
      <c r="C93" s="485"/>
      <c r="D93" s="510"/>
      <c r="E93" s="485"/>
      <c r="F93" s="485"/>
    </row>
    <row r="94" spans="1:4" ht="12" customHeight="1">
      <c r="A94" s="674"/>
      <c r="B94" s="509"/>
      <c r="C94" s="485"/>
      <c r="D94" s="510"/>
    </row>
    <row r="95" spans="1:4" ht="12" customHeight="1">
      <c r="A95" s="803"/>
      <c r="D95" s="3"/>
    </row>
    <row r="96" ht="12" customHeight="1">
      <c r="A96" s="214"/>
    </row>
    <row r="98" spans="3:5" ht="12">
      <c r="C98" s="666"/>
      <c r="E98" s="667"/>
    </row>
    <row r="99" spans="3:5" ht="12">
      <c r="C99" s="666"/>
      <c r="E99" s="667"/>
    </row>
    <row r="100" ht="12">
      <c r="C100" s="667"/>
    </row>
    <row r="101" spans="3:4" ht="12">
      <c r="C101" s="667"/>
      <c r="D101" s="666"/>
    </row>
    <row r="102" spans="3:4" ht="12">
      <c r="C102" s="667"/>
      <c r="D102" s="667"/>
    </row>
    <row r="103" ht="12">
      <c r="C103" s="667"/>
    </row>
  </sheetData>
  <sheetProtection/>
  <conditionalFormatting sqref="C23:F32 C5:F21 C51:F92">
    <cfRule type="expression" priority="8" dxfId="47">
      <formula>IF(AND(C5&gt;-0.49999,C5&lt;0.49999),IF(C5=0,FALSE,TRUE),FALSE)</formula>
    </cfRule>
  </conditionalFormatting>
  <conditionalFormatting sqref="C33:F37 C40:F48">
    <cfRule type="expression" priority="7" dxfId="47">
      <formula>IF(AND(C33&gt;-0.0049999,C33&lt;0.0049999),IF(C33=0,FALSE,TRUE),FALSE)</formula>
    </cfRule>
  </conditionalFormatting>
  <conditionalFormatting sqref="C22:F22">
    <cfRule type="expression" priority="5" dxfId="47">
      <formula>IF(AND(C22&gt;-0.49999,C22&lt;0.49999),IF(C22=0,FALSE,TRUE),FALSE)</formula>
    </cfRule>
  </conditionalFormatting>
  <printOptions horizontalCentered="1"/>
  <pageMargins left="0.4724409448818898" right="0.2362204724409449" top="0.5511811023622047" bottom="0.31496062992125984" header="0.5118110236220472" footer="0.5118110236220472"/>
  <pageSetup fitToHeight="1" fitToWidth="1"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50"/>
    <pageSetUpPr fitToPage="1"/>
  </sheetPr>
  <dimension ref="B2:H44"/>
  <sheetViews>
    <sheetView showGridLines="0" zoomScale="85" zoomScaleNormal="85" zoomScalePageLayoutView="0" workbookViewId="0" topLeftCell="A1">
      <selection activeCell="A1" sqref="A1"/>
    </sheetView>
  </sheetViews>
  <sheetFormatPr defaultColWidth="9.140625" defaultRowHeight="12.75"/>
  <cols>
    <col min="1" max="1" width="1.7109375" style="4" customWidth="1"/>
    <col min="2" max="2" width="56.57421875" style="4" customWidth="1"/>
    <col min="3" max="4" width="8.7109375" style="4" customWidth="1"/>
    <col min="5" max="5" width="5.7109375" style="4" customWidth="1"/>
    <col min="6" max="7" width="12.00390625" style="4" customWidth="1"/>
    <col min="8" max="8" width="5.7109375" style="4" customWidth="1"/>
    <col min="9" max="16384" width="9.140625" style="4" customWidth="1"/>
  </cols>
  <sheetData>
    <row r="1" ht="4.5" customHeight="1"/>
    <row r="2" spans="2:7" ht="15.75" customHeight="1">
      <c r="B2" s="733" t="s">
        <v>312</v>
      </c>
      <c r="C2" s="126"/>
      <c r="D2" s="126"/>
      <c r="E2" s="126"/>
      <c r="F2" s="127"/>
      <c r="G2" s="128"/>
    </row>
    <row r="3" spans="2:7" ht="13.5" customHeight="1">
      <c r="B3" s="129"/>
      <c r="C3" s="193"/>
      <c r="D3" s="193"/>
      <c r="E3" s="193"/>
      <c r="F3" s="896" t="s">
        <v>759</v>
      </c>
      <c r="G3" s="895" t="s">
        <v>268</v>
      </c>
    </row>
    <row r="4" spans="2:7" ht="12" customHeight="1">
      <c r="B4" s="293"/>
      <c r="C4" s="294"/>
      <c r="D4" s="294"/>
      <c r="E4" s="294"/>
      <c r="F4" s="896" t="s">
        <v>797</v>
      </c>
      <c r="G4" s="897" t="s">
        <v>791</v>
      </c>
    </row>
    <row r="5" spans="2:7" ht="12" customHeight="1">
      <c r="B5" s="154" t="s">
        <v>4</v>
      </c>
      <c r="C5" s="155"/>
      <c r="D5" s="167"/>
      <c r="E5" s="155" t="s">
        <v>0</v>
      </c>
      <c r="F5" s="295"/>
      <c r="G5" s="296"/>
    </row>
    <row r="6" spans="2:7" ht="12" customHeight="1">
      <c r="B6" s="131"/>
      <c r="C6" s="74"/>
      <c r="D6" s="297"/>
      <c r="E6" s="297"/>
      <c r="F6" s="132"/>
      <c r="G6" s="133"/>
    </row>
    <row r="7" spans="2:7" ht="12" customHeight="1">
      <c r="B7" s="161" t="s">
        <v>473</v>
      </c>
      <c r="C7" s="74"/>
      <c r="D7" s="297"/>
      <c r="E7" s="297"/>
      <c r="F7" s="132"/>
      <c r="G7" s="133"/>
    </row>
    <row r="8" spans="2:7" ht="12" customHeight="1">
      <c r="B8" s="90" t="s">
        <v>179</v>
      </c>
      <c r="C8" s="178"/>
      <c r="D8" s="136"/>
      <c r="E8" s="119"/>
      <c r="F8" s="95">
        <v>11837.1281794704</v>
      </c>
      <c r="G8" s="96">
        <v>11347.2198122613</v>
      </c>
    </row>
    <row r="9" spans="2:7" ht="12" customHeight="1">
      <c r="B9" s="90" t="s">
        <v>725</v>
      </c>
      <c r="C9" s="178"/>
      <c r="D9" s="136"/>
      <c r="E9" s="119">
        <v>25</v>
      </c>
      <c r="F9" s="95">
        <v>5243.8946891431</v>
      </c>
      <c r="G9" s="96">
        <v>8705.1270328082</v>
      </c>
    </row>
    <row r="10" spans="2:7" ht="12" customHeight="1">
      <c r="B10" s="91" t="s">
        <v>136</v>
      </c>
      <c r="C10" s="178"/>
      <c r="D10" s="136"/>
      <c r="E10" s="119">
        <v>12</v>
      </c>
      <c r="F10" s="95">
        <v>138440.050306925</v>
      </c>
      <c r="G10" s="96">
        <v>156812.95540615002</v>
      </c>
    </row>
    <row r="11" spans="2:7" ht="12" customHeight="1">
      <c r="B11" s="91" t="s">
        <v>140</v>
      </c>
      <c r="C11" s="178"/>
      <c r="D11" s="136"/>
      <c r="E11" s="119">
        <v>13</v>
      </c>
      <c r="F11" s="95">
        <v>192352.33775551798</v>
      </c>
      <c r="G11" s="96">
        <v>203610.454536351</v>
      </c>
    </row>
    <row r="12" spans="2:7" ht="12">
      <c r="B12" s="90" t="s">
        <v>46</v>
      </c>
      <c r="C12" s="178"/>
      <c r="D12" s="136"/>
      <c r="E12" s="119">
        <v>15</v>
      </c>
      <c r="F12" s="95">
        <v>6310.4230421933</v>
      </c>
      <c r="G12" s="96">
        <v>8318.2739697547</v>
      </c>
    </row>
    <row r="13" spans="2:7" ht="12" customHeight="1">
      <c r="B13" s="90" t="s">
        <v>470</v>
      </c>
      <c r="C13" s="178"/>
      <c r="D13" s="136"/>
      <c r="E13" s="119"/>
      <c r="F13" s="95">
        <v>1715.9126392612002</v>
      </c>
      <c r="G13" s="96">
        <v>1613.8362653059999</v>
      </c>
    </row>
    <row r="14" spans="2:7" ht="12" customHeight="1">
      <c r="B14" s="90" t="s">
        <v>147</v>
      </c>
      <c r="C14" s="178"/>
      <c r="D14" s="136"/>
      <c r="E14" s="119"/>
      <c r="F14" s="95">
        <v>270.22405979309997</v>
      </c>
      <c r="G14" s="96">
        <v>270.4599240163</v>
      </c>
    </row>
    <row r="15" spans="2:7" ht="12" customHeight="1">
      <c r="B15" s="90" t="s">
        <v>47</v>
      </c>
      <c r="C15" s="178"/>
      <c r="D15" s="136"/>
      <c r="E15" s="119">
        <v>14</v>
      </c>
      <c r="F15" s="95">
        <v>19546.1877479575</v>
      </c>
      <c r="G15" s="96">
        <v>11208.1374728428</v>
      </c>
    </row>
    <row r="16" spans="2:7" ht="12" customHeight="1">
      <c r="B16" s="90" t="s">
        <v>256</v>
      </c>
      <c r="C16" s="178"/>
      <c r="D16" s="136"/>
      <c r="E16" s="119">
        <v>17</v>
      </c>
      <c r="F16" s="95">
        <v>10287.5789929005</v>
      </c>
      <c r="G16" s="96">
        <v>11422.8941776343</v>
      </c>
    </row>
    <row r="17" spans="2:7" ht="12" customHeight="1">
      <c r="B17" s="91" t="s">
        <v>153</v>
      </c>
      <c r="C17" s="178"/>
      <c r="D17" s="119"/>
      <c r="E17" s="119"/>
      <c r="F17" s="95">
        <v>9509.8127191534</v>
      </c>
      <c r="G17" s="96">
        <v>10805.2127722152</v>
      </c>
    </row>
    <row r="18" spans="2:7" ht="12" customHeight="1">
      <c r="B18" s="93" t="s">
        <v>45</v>
      </c>
      <c r="C18" s="865"/>
      <c r="D18" s="298"/>
      <c r="E18" s="120">
        <v>18</v>
      </c>
      <c r="F18" s="201">
        <v>1681.5161459099002</v>
      </c>
      <c r="G18" s="179">
        <v>1820.2807652791998</v>
      </c>
    </row>
    <row r="19" spans="2:7" s="6" customFormat="1" ht="12" customHeight="1">
      <c r="B19" s="81" t="s">
        <v>139</v>
      </c>
      <c r="C19" s="107"/>
      <c r="D19" s="112"/>
      <c r="E19" s="112"/>
      <c r="F19" s="83">
        <v>397195.066278225</v>
      </c>
      <c r="G19" s="84">
        <v>425934.852134619</v>
      </c>
    </row>
    <row r="20" spans="2:7" ht="12" customHeight="1">
      <c r="B20" s="81"/>
      <c r="C20" s="199"/>
      <c r="D20" s="299"/>
      <c r="E20" s="300"/>
      <c r="F20" s="898"/>
      <c r="G20" s="866"/>
    </row>
    <row r="21" spans="2:7" ht="12" customHeight="1">
      <c r="B21" s="81" t="s">
        <v>474</v>
      </c>
      <c r="C21" s="199"/>
      <c r="D21" s="299"/>
      <c r="E21" s="300"/>
      <c r="F21" s="898"/>
      <c r="G21" s="866"/>
    </row>
    <row r="22" spans="2:7" ht="12" customHeight="1">
      <c r="B22" s="91" t="s">
        <v>172</v>
      </c>
      <c r="C22" s="162"/>
      <c r="D22" s="136"/>
      <c r="E22" s="119"/>
      <c r="F22" s="75">
        <v>20108.138701256</v>
      </c>
      <c r="G22" s="76">
        <v>20913.0323592213</v>
      </c>
    </row>
    <row r="23" spans="2:7" ht="12" customHeight="1">
      <c r="B23" s="93" t="s">
        <v>180</v>
      </c>
      <c r="C23" s="865"/>
      <c r="D23" s="298"/>
      <c r="E23" s="120"/>
      <c r="F23" s="201">
        <v>3785.92903</v>
      </c>
      <c r="G23" s="179">
        <v>3797.3956129999997</v>
      </c>
    </row>
    <row r="24" spans="2:7" ht="12" customHeight="1">
      <c r="B24" s="81" t="s">
        <v>735</v>
      </c>
      <c r="C24" s="107"/>
      <c r="D24" s="301"/>
      <c r="E24" s="302"/>
      <c r="F24" s="83">
        <v>23894.067731256</v>
      </c>
      <c r="G24" s="84">
        <v>24710.4279722213</v>
      </c>
    </row>
    <row r="25" spans="2:7" ht="12" customHeight="1">
      <c r="B25" s="303" t="s">
        <v>306</v>
      </c>
      <c r="C25" s="107"/>
      <c r="D25" s="301"/>
      <c r="E25" s="302"/>
      <c r="F25" s="83"/>
      <c r="G25" s="84"/>
    </row>
    <row r="26" spans="2:7" ht="12" customHeight="1">
      <c r="B26" s="93" t="s">
        <v>259</v>
      </c>
      <c r="C26" s="865"/>
      <c r="D26" s="298"/>
      <c r="E26" s="120"/>
      <c r="F26" s="201">
        <v>19.8852969989</v>
      </c>
      <c r="G26" s="179">
        <v>23.435329639299997</v>
      </c>
    </row>
    <row r="27" spans="2:7" ht="12" customHeight="1">
      <c r="B27" s="81" t="s">
        <v>146</v>
      </c>
      <c r="C27" s="232"/>
      <c r="D27" s="112"/>
      <c r="E27" s="112"/>
      <c r="F27" s="236">
        <v>23913.9530282549</v>
      </c>
      <c r="G27" s="237">
        <v>24733.8633018606</v>
      </c>
    </row>
    <row r="28" spans="2:7" ht="15.75" customHeight="1">
      <c r="B28" s="81"/>
      <c r="C28" s="232"/>
      <c r="D28" s="112"/>
      <c r="E28" s="112"/>
      <c r="F28" s="236"/>
      <c r="G28" s="237"/>
    </row>
    <row r="29" spans="2:7" ht="12">
      <c r="B29" s="81"/>
      <c r="C29" s="232"/>
      <c r="D29" s="112"/>
      <c r="E29" s="112"/>
      <c r="F29" s="236"/>
      <c r="G29" s="237"/>
    </row>
    <row r="30" spans="2:7" ht="12" customHeight="1">
      <c r="B30" s="91" t="s">
        <v>182</v>
      </c>
      <c r="C30" s="178"/>
      <c r="D30" s="199"/>
      <c r="E30" s="119"/>
      <c r="F30" s="95">
        <v>763.558931</v>
      </c>
      <c r="G30" s="282">
        <v>766.947497</v>
      </c>
    </row>
    <row r="31" spans="2:7" ht="12" customHeight="1">
      <c r="B31" s="91" t="s">
        <v>181</v>
      </c>
      <c r="C31" s="178"/>
      <c r="D31" s="199"/>
      <c r="E31" s="199"/>
      <c r="F31" s="95">
        <v>136.59538978749998</v>
      </c>
      <c r="G31" s="282">
        <v>155.98217671060002</v>
      </c>
    </row>
    <row r="32" spans="2:7" ht="12" customHeight="1">
      <c r="B32" s="90" t="s">
        <v>48</v>
      </c>
      <c r="C32" s="162"/>
      <c r="D32" s="136"/>
      <c r="E32" s="119">
        <v>20</v>
      </c>
      <c r="F32" s="75">
        <v>110840.1174816611</v>
      </c>
      <c r="G32" s="76">
        <v>119568.75892088612</v>
      </c>
    </row>
    <row r="33" spans="2:7" ht="12" customHeight="1">
      <c r="B33" s="90" t="s">
        <v>148</v>
      </c>
      <c r="C33" s="178"/>
      <c r="D33" s="136"/>
      <c r="E33" s="119">
        <v>21</v>
      </c>
      <c r="F33" s="95">
        <v>118802.802656193</v>
      </c>
      <c r="G33" s="282">
        <v>120929.36403674001</v>
      </c>
    </row>
    <row r="34" spans="2:7" ht="12" customHeight="1">
      <c r="B34" s="90" t="s">
        <v>49</v>
      </c>
      <c r="C34" s="178"/>
      <c r="D34" s="136"/>
      <c r="E34" s="119">
        <v>22</v>
      </c>
      <c r="F34" s="95">
        <v>16976.3134356086</v>
      </c>
      <c r="G34" s="282">
        <v>19572.0725194313</v>
      </c>
    </row>
    <row r="35" spans="2:7" ht="12" customHeight="1">
      <c r="B35" s="90" t="s">
        <v>149</v>
      </c>
      <c r="C35" s="178"/>
      <c r="D35" s="136"/>
      <c r="E35" s="119">
        <v>23</v>
      </c>
      <c r="F35" s="95">
        <v>76033.05860018081</v>
      </c>
      <c r="G35" s="282">
        <v>84774.0392595888</v>
      </c>
    </row>
    <row r="36" spans="2:7" ht="12">
      <c r="B36" s="90" t="s">
        <v>46</v>
      </c>
      <c r="C36" s="178"/>
      <c r="D36" s="136"/>
      <c r="E36" s="119">
        <v>15</v>
      </c>
      <c r="F36" s="95">
        <v>7567.0094014141005</v>
      </c>
      <c r="G36" s="282">
        <v>8877.762526364</v>
      </c>
    </row>
    <row r="37" spans="2:7" ht="12" customHeight="1">
      <c r="B37" s="90" t="s">
        <v>50</v>
      </c>
      <c r="C37" s="178"/>
      <c r="D37" s="136"/>
      <c r="E37" s="119">
        <v>24</v>
      </c>
      <c r="F37" s="95">
        <v>14702.0907906333</v>
      </c>
      <c r="G37" s="282">
        <v>13152.8132020094</v>
      </c>
    </row>
    <row r="38" spans="2:7" ht="12" customHeight="1">
      <c r="B38" s="90" t="s">
        <v>635</v>
      </c>
      <c r="C38" s="178"/>
      <c r="D38" s="136"/>
      <c r="E38" s="119">
        <v>25</v>
      </c>
      <c r="F38" s="95">
        <v>4977.3184294927</v>
      </c>
      <c r="G38" s="282">
        <v>8815.5760417147</v>
      </c>
    </row>
    <row r="39" spans="2:7" ht="12" customHeight="1">
      <c r="B39" s="93" t="s">
        <v>150</v>
      </c>
      <c r="C39" s="865"/>
      <c r="D39" s="298"/>
      <c r="E39" s="120"/>
      <c r="F39" s="201">
        <v>22482.2175866299</v>
      </c>
      <c r="G39" s="179">
        <v>24587.666707491502</v>
      </c>
    </row>
    <row r="40" spans="2:7" ht="12" customHeight="1">
      <c r="B40" s="81" t="s">
        <v>51</v>
      </c>
      <c r="C40" s="178"/>
      <c r="D40" s="136"/>
      <c r="E40" s="119"/>
      <c r="F40" s="83">
        <v>373281.08270260104</v>
      </c>
      <c r="G40" s="84">
        <v>401200.982887937</v>
      </c>
    </row>
    <row r="41" spans="2:8" s="6" customFormat="1" ht="12" customHeight="1">
      <c r="B41" s="91"/>
      <c r="C41" s="178"/>
      <c r="D41" s="136"/>
      <c r="E41" s="119"/>
      <c r="F41" s="95"/>
      <c r="G41" s="96"/>
      <c r="H41" s="4"/>
    </row>
    <row r="42" spans="2:7" s="6" customFormat="1" ht="12" customHeight="1">
      <c r="B42" s="304" t="s">
        <v>154</v>
      </c>
      <c r="C42" s="181"/>
      <c r="D42" s="305"/>
      <c r="E42" s="305"/>
      <c r="F42" s="176">
        <v>397195.03573085595</v>
      </c>
      <c r="G42" s="177">
        <v>425934.84618979756</v>
      </c>
    </row>
    <row r="43" spans="2:7" s="6" customFormat="1" ht="12" customHeight="1">
      <c r="B43" s="266"/>
      <c r="C43" s="107"/>
      <c r="D43" s="199"/>
      <c r="E43" s="199"/>
      <c r="F43" s="83"/>
      <c r="G43" s="83"/>
    </row>
    <row r="44" ht="12" customHeight="1">
      <c r="H44" s="6"/>
    </row>
    <row r="45" ht="12" customHeight="1"/>
  </sheetData>
  <sheetProtection/>
  <conditionalFormatting sqref="D6:G42">
    <cfRule type="expression" priority="3" dxfId="47">
      <formula>IF(AND(D6&gt;-0.49,D6&lt;0.49),IF(D6=0,FALSE,TRUE),FALSE)</formula>
    </cfRule>
  </conditionalFormatting>
  <printOptions horizontalCentered="1"/>
  <pageMargins left="0.5905511811023623" right="0.3937007874015748" top="0.5511811023622047" bottom="0.31496062992125984"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AEGON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Noltenius, Marcelle</cp:lastModifiedBy>
  <cp:lastPrinted>2017-11-07T07:53:46Z</cp:lastPrinted>
  <dcterms:created xsi:type="dcterms:W3CDTF">2001-09-27T09:36:27Z</dcterms:created>
  <dcterms:modified xsi:type="dcterms:W3CDTF">2017-11-08T14:30:01Z</dcterms:modified>
  <cp:category/>
  <cp:version/>
  <cp:contentType/>
  <cp:contentStatus/>
</cp:coreProperties>
</file>